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5670" windowHeight="4380" tabRatio="925" activeTab="0"/>
  </bookViews>
  <sheets>
    <sheet name="Report" sheetId="1" r:id="rId1"/>
    <sheet name="Summary" sheetId="2" r:id="rId2"/>
    <sheet name="Amal" sheetId="3" r:id="rId3"/>
    <sheet name="Ammar" sheetId="4" r:id="rId4"/>
    <sheet name="Ankit" sheetId="5" r:id="rId5"/>
    <sheet name="Ghulam" sheetId="6" r:id="rId6"/>
    <sheet name="JinHai" sheetId="7" r:id="rId7"/>
    <sheet name="Luba" sheetId="8" r:id="rId8"/>
    <sheet name="Munazza" sheetId="9" r:id="rId9"/>
    <sheet name="Naini" sheetId="10" r:id="rId10"/>
    <sheet name="Prasant" sheetId="11" r:id="rId11"/>
    <sheet name="Rameez" sheetId="12" r:id="rId12"/>
    <sheet name="Rashed" sheetId="13" r:id="rId13"/>
    <sheet name="Rashida" sheetId="14" r:id="rId14"/>
    <sheet name="Reem" sheetId="15" r:id="rId15"/>
    <sheet name="Riyan" sheetId="16" r:id="rId16"/>
    <sheet name="Rizwan" sheetId="17" r:id="rId17"/>
    <sheet name="Sakina" sheetId="18" r:id="rId18"/>
    <sheet name="Sameera" sheetId="19" r:id="rId19"/>
    <sheet name="Samira" sheetId="20" r:id="rId20"/>
    <sheet name="Sarosh" sheetId="21" r:id="rId21"/>
    <sheet name="Shafia" sheetId="22" r:id="rId22"/>
    <sheet name="Shahnaz" sheetId="23" r:id="rId23"/>
    <sheet name="Sheeba" sheetId="24" r:id="rId24"/>
    <sheet name="Shukaib" sheetId="25" r:id="rId25"/>
    <sheet name="SyedAther" sheetId="26" r:id="rId26"/>
    <sheet name="SyedFahad" sheetId="27" r:id="rId27"/>
    <sheet name="SyedFaisal" sheetId="28" r:id="rId28"/>
    <sheet name="Umair" sheetId="29" r:id="rId29"/>
    <sheet name="Umar" sheetId="30" r:id="rId30"/>
    <sheet name="Waleeja" sheetId="31" r:id="rId31"/>
    <sheet name="Younes" sheetId="32" r:id="rId32"/>
    <sheet name="Yousuf" sheetId="33" r:id="rId33"/>
  </sheets>
  <definedNames>
    <definedName name="_xlnm.Print_Area" localSheetId="0">'Report'!$A$1:$H$20</definedName>
    <definedName name="_xlnm.Print_Area" localSheetId="1">'Summary'!$A$1:$M$46</definedName>
  </definedNames>
  <calcPr fullCalcOnLoad="1"/>
</workbook>
</file>

<file path=xl/sharedStrings.xml><?xml version="1.0" encoding="utf-8"?>
<sst xmlns="http://schemas.openxmlformats.org/spreadsheetml/2006/main" count="1615" uniqueCount="279">
  <si>
    <t>SYED ATHER ALI</t>
  </si>
  <si>
    <t>200622R5013</t>
  </si>
  <si>
    <t>BBA - Major in International Business</t>
  </si>
  <si>
    <t>B</t>
  </si>
  <si>
    <t>CIS 101</t>
  </si>
  <si>
    <t>Computer Skills-I</t>
  </si>
  <si>
    <t>A</t>
  </si>
  <si>
    <t>ENG 101</t>
  </si>
  <si>
    <t>English Composition</t>
  </si>
  <si>
    <t>GEN 101</t>
  </si>
  <si>
    <t>General Study Skills</t>
  </si>
  <si>
    <t>GEN 102</t>
  </si>
  <si>
    <t>Community Services &amp; Sports</t>
  </si>
  <si>
    <t>MAT 101</t>
  </si>
  <si>
    <t>Business Mathematics</t>
  </si>
  <si>
    <t>Cdt Attended :</t>
  </si>
  <si>
    <t>Cdt Earned :</t>
  </si>
  <si>
    <t>CUMMULATIVE :</t>
  </si>
  <si>
    <t>AMAL SALEH NASSER</t>
  </si>
  <si>
    <t>200620R4978</t>
  </si>
  <si>
    <t>Email</t>
  </si>
  <si>
    <t>FIN 211</t>
  </si>
  <si>
    <t>Interests</t>
  </si>
  <si>
    <t>Final</t>
  </si>
  <si>
    <t>Academic Advising Report</t>
  </si>
  <si>
    <t xml:space="preserve">Name of Advisor:  </t>
  </si>
  <si>
    <t>Number of Students in List:</t>
  </si>
  <si>
    <t>Number of Students Advised:</t>
  </si>
  <si>
    <t>(Created Profile)</t>
  </si>
  <si>
    <t xml:space="preserve">Number of Students not maintaining required attendance: </t>
  </si>
  <si>
    <t xml:space="preserve">Number of Students not maintaining required GPA:         </t>
  </si>
  <si>
    <t xml:space="preserve">Number of Students recommended for SAP:                     </t>
  </si>
  <si>
    <t>Comments:</t>
  </si>
  <si>
    <t>200522R5008</t>
  </si>
  <si>
    <t>Remarks</t>
  </si>
  <si>
    <t>LIUBOU  DIDENKO</t>
  </si>
  <si>
    <t>Level</t>
  </si>
  <si>
    <t>FR</t>
  </si>
  <si>
    <t xml:space="preserve">Degee : </t>
  </si>
  <si>
    <t>BIB</t>
  </si>
  <si>
    <t>Shift :</t>
  </si>
  <si>
    <t>M</t>
  </si>
  <si>
    <t>Mobile</t>
  </si>
  <si>
    <t>GPA</t>
  </si>
  <si>
    <t>Enroll ID</t>
  </si>
  <si>
    <t>Course Code</t>
  </si>
  <si>
    <t>Course Name</t>
  </si>
  <si>
    <t>Att.</t>
  </si>
  <si>
    <t>Asst.</t>
  </si>
  <si>
    <t>Mid</t>
  </si>
  <si>
    <t>Perc.</t>
  </si>
  <si>
    <t>ECO 101</t>
  </si>
  <si>
    <t>Micro Economics</t>
  </si>
  <si>
    <t>ENG 111</t>
  </si>
  <si>
    <t>Business Communication</t>
  </si>
  <si>
    <t>HUM 101</t>
  </si>
  <si>
    <t>Islamic Culture</t>
  </si>
  <si>
    <t>HUM 102</t>
  </si>
  <si>
    <t>Critical Thinking &amp; Problem Solving</t>
  </si>
  <si>
    <t>MAT 112</t>
  </si>
  <si>
    <t>Business Statistics</t>
  </si>
  <si>
    <t>ACC 101</t>
  </si>
  <si>
    <t>Principles of Accounting-I</t>
  </si>
  <si>
    <t>BBT</t>
  </si>
  <si>
    <t>200620R4986</t>
  </si>
  <si>
    <t>SHEEBA  BASHIR</t>
  </si>
  <si>
    <t>200620R4987</t>
  </si>
  <si>
    <t>YOUNES ABDULRAZZAK ISMAEL</t>
  </si>
  <si>
    <t>200620R4988</t>
  </si>
  <si>
    <t>SHAFIA  NASIR</t>
  </si>
  <si>
    <t>200620R4989</t>
  </si>
  <si>
    <t>SAROSH AHMAD IMRAN</t>
  </si>
  <si>
    <t>200620R4991</t>
  </si>
  <si>
    <t>SAKINA SHABBIR TAMBAWALA</t>
  </si>
  <si>
    <t>200620R4993</t>
  </si>
  <si>
    <t>YOUSUF  YAQOOB</t>
  </si>
  <si>
    <t>200620R4994</t>
  </si>
  <si>
    <t>RASHIDA SHABBIR TAMBAWALA</t>
  </si>
  <si>
    <t>200620R4995</t>
  </si>
  <si>
    <t>RIZWAN  ALI</t>
  </si>
  <si>
    <t>200620R4996</t>
  </si>
  <si>
    <t>RIYAN VISTASP SORABJI</t>
  </si>
  <si>
    <t>200620R4997</t>
  </si>
  <si>
    <t>SAMIRA  KHALID</t>
  </si>
  <si>
    <t>200620R5002</t>
  </si>
  <si>
    <t>WALEEJA  TAUSEEF</t>
  </si>
  <si>
    <t>200620R5091</t>
  </si>
  <si>
    <t>PRASANT BABULAL SAGAR</t>
  </si>
  <si>
    <t>200620R5146</t>
  </si>
  <si>
    <t>ANKIT MAHESH DHAM</t>
  </si>
  <si>
    <t>200620R5150</t>
  </si>
  <si>
    <t>SYED FAHAD SHAH</t>
  </si>
  <si>
    <t>200620R5153</t>
  </si>
  <si>
    <t>MUNAZZA  MUNAZZAFARHAT</t>
  </si>
  <si>
    <t>200621R4942</t>
  </si>
  <si>
    <t>SHAHNAZ  BEGUM</t>
  </si>
  <si>
    <t>BBI</t>
  </si>
  <si>
    <t>200621R4959</t>
  </si>
  <si>
    <t>RASHED MOHAMMAD ALJASSMI</t>
  </si>
  <si>
    <t>200621R5141</t>
  </si>
  <si>
    <t>GHULAM MUJTABA SHAH</t>
  </si>
  <si>
    <t>200622R5010</t>
  </si>
  <si>
    <t>NAINI  AGARWAL</t>
  </si>
  <si>
    <t>200622R5015</t>
  </si>
  <si>
    <t>SHUKAIB  ALAM</t>
  </si>
  <si>
    <t>200622R5017</t>
  </si>
  <si>
    <t>RAMEEZ UN  NABI BUTT</t>
  </si>
  <si>
    <t>200622R5113</t>
  </si>
  <si>
    <t>JINHAI  ZHENG</t>
  </si>
  <si>
    <t>200622R5151</t>
  </si>
  <si>
    <t>SAMEERA ASLAM CHAUDHRY</t>
  </si>
  <si>
    <t>HUM 201</t>
  </si>
  <si>
    <t>Introduction to Humanities</t>
  </si>
  <si>
    <t>MGM 311</t>
  </si>
  <si>
    <t>Organizational Behavior</t>
  </si>
  <si>
    <t>MGM 313</t>
  </si>
  <si>
    <t>Operations Management</t>
  </si>
  <si>
    <t>MGM 201</t>
  </si>
  <si>
    <t>Perspectives on Management</t>
  </si>
  <si>
    <t>Principles of Finance</t>
  </si>
  <si>
    <t>200622R5172</t>
  </si>
  <si>
    <t>REEM ASHRAF IBRAHIM</t>
  </si>
  <si>
    <t>MGM 312</t>
  </si>
  <si>
    <t>Business Research Methods</t>
  </si>
  <si>
    <t>200623R4974</t>
  </si>
  <si>
    <t>UMAIR MUHAMMAD AKRAM</t>
  </si>
  <si>
    <t>BBM</t>
  </si>
  <si>
    <t>200623R4976</t>
  </si>
  <si>
    <t>SYED FAISAL HASHMI</t>
  </si>
  <si>
    <t>200623R5089</t>
  </si>
  <si>
    <t>UMAR  ATTIQUE</t>
  </si>
  <si>
    <t>200623R5115</t>
  </si>
  <si>
    <t>AMMAR  NAJEEB</t>
  </si>
  <si>
    <t>E</t>
  </si>
  <si>
    <t>Student ID</t>
  </si>
  <si>
    <t>Student Name</t>
  </si>
  <si>
    <t>Degree</t>
  </si>
  <si>
    <t>AMAL</t>
  </si>
  <si>
    <t>SALEH</t>
  </si>
  <si>
    <t>NASSER</t>
  </si>
  <si>
    <t>AMMAR</t>
  </si>
  <si>
    <t>NAJEEB</t>
  </si>
  <si>
    <t>ANKIT</t>
  </si>
  <si>
    <t>MAHESH</t>
  </si>
  <si>
    <t>DHAM</t>
  </si>
  <si>
    <t>LIUBOU</t>
  </si>
  <si>
    <t>DIDENKO</t>
  </si>
  <si>
    <t>NAINI</t>
  </si>
  <si>
    <t>AGARWAL</t>
  </si>
  <si>
    <t>PRASANT</t>
  </si>
  <si>
    <t>BABULAL</t>
  </si>
  <si>
    <t>SAGAR</t>
  </si>
  <si>
    <t>RAMEEZ UN</t>
  </si>
  <si>
    <t>NABI BUTT</t>
  </si>
  <si>
    <t>RIZWAN</t>
  </si>
  <si>
    <t>ALI</t>
  </si>
  <si>
    <t>SAKINA</t>
  </si>
  <si>
    <t>SHABBIR</t>
  </si>
  <si>
    <t>TAMBAWALA</t>
  </si>
  <si>
    <t>SAMIRA</t>
  </si>
  <si>
    <t>KHALID</t>
  </si>
  <si>
    <t>SHAFIA</t>
  </si>
  <si>
    <t>NASIR</t>
  </si>
  <si>
    <t>SHAHNAZ</t>
  </si>
  <si>
    <t>BEGUM</t>
  </si>
  <si>
    <t>SHUKAIB</t>
  </si>
  <si>
    <t>ALAM</t>
  </si>
  <si>
    <t>SYED</t>
  </si>
  <si>
    <t>ATHER</t>
  </si>
  <si>
    <t>SHAH</t>
  </si>
  <si>
    <t>FAISAL</t>
  </si>
  <si>
    <t>HASHMI</t>
  </si>
  <si>
    <t>UMAR</t>
  </si>
  <si>
    <t>ATTIQUE</t>
  </si>
  <si>
    <t>WALEEJA</t>
  </si>
  <si>
    <t>TAUSEEF</t>
  </si>
  <si>
    <t>YOUNES</t>
  </si>
  <si>
    <t>ABDULRAZZAK</t>
  </si>
  <si>
    <t>ISMAEL</t>
  </si>
  <si>
    <t>Type of Report:</t>
  </si>
  <si>
    <t>Alex Mosesov</t>
  </si>
  <si>
    <t>none</t>
  </si>
  <si>
    <r>
      <t>2</t>
    </r>
    <r>
      <rPr>
        <b/>
        <sz val="12"/>
        <color indexed="8"/>
        <rFont val="Arial"/>
        <family val="0"/>
      </rPr>
      <t>÷</t>
    </r>
    <r>
      <rPr>
        <b/>
        <sz val="12"/>
        <color indexed="8"/>
        <rFont val="Verdana"/>
        <family val="2"/>
      </rPr>
      <t>3</t>
    </r>
  </si>
  <si>
    <t>Total</t>
  </si>
  <si>
    <t>Base</t>
  </si>
  <si>
    <t>Now</t>
  </si>
  <si>
    <t>Grades' Progress</t>
  </si>
  <si>
    <r>
      <t>£</t>
    </r>
    <r>
      <rPr>
        <b/>
        <sz val="12"/>
        <color indexed="10"/>
        <rFont val="Verdana"/>
        <family val="2"/>
      </rPr>
      <t>2</t>
    </r>
  </si>
  <si>
    <t>3÷3.5</t>
  </si>
  <si>
    <r>
      <t>³</t>
    </r>
    <r>
      <rPr>
        <b/>
        <sz val="12"/>
        <color indexed="48"/>
        <rFont val="Verdana"/>
        <family val="2"/>
      </rPr>
      <t>3.5</t>
    </r>
  </si>
  <si>
    <t>total</t>
  </si>
  <si>
    <t>mt</t>
  </si>
  <si>
    <t>MT</t>
  </si>
  <si>
    <t>GPA base</t>
  </si>
  <si>
    <t>GPA now</t>
  </si>
  <si>
    <t>Advisory Eval</t>
  </si>
  <si>
    <t>ABEER</t>
  </si>
  <si>
    <t>OBAID</t>
  </si>
  <si>
    <t>BINANDOOL</t>
  </si>
  <si>
    <t>ATIYA</t>
  </si>
  <si>
    <t>NASEER</t>
  </si>
  <si>
    <t>GHULAM</t>
  </si>
  <si>
    <t>MUJTABA</t>
  </si>
  <si>
    <t>JINHAI</t>
  </si>
  <si>
    <t>ZHENG</t>
  </si>
  <si>
    <t>MENGLU</t>
  </si>
  <si>
    <t>ZHANG</t>
  </si>
  <si>
    <t>MICHEAL</t>
  </si>
  <si>
    <t>EMIL</t>
  </si>
  <si>
    <t>IBRAHIM</t>
  </si>
  <si>
    <t>MUNAZZA</t>
  </si>
  <si>
    <t>MUNAZZAFARHAT</t>
  </si>
  <si>
    <t>MUTEEUR REHMAN</t>
  </si>
  <si>
    <t>TASADAQ</t>
  </si>
  <si>
    <t>SIDDIQUI</t>
  </si>
  <si>
    <t>RASHIDA</t>
  </si>
  <si>
    <t>RIYAN</t>
  </si>
  <si>
    <t>VISTASP</t>
  </si>
  <si>
    <t>SORABJI</t>
  </si>
  <si>
    <t>SAROSH</t>
  </si>
  <si>
    <t>AHMAD</t>
  </si>
  <si>
    <t>IMRAN</t>
  </si>
  <si>
    <t>SHEEBA</t>
  </si>
  <si>
    <t>BASHIR</t>
  </si>
  <si>
    <t>UMAIR</t>
  </si>
  <si>
    <t>MUHAMMAD</t>
  </si>
  <si>
    <t>AKRAM</t>
  </si>
  <si>
    <t>YOUSUF</t>
  </si>
  <si>
    <t>YAQOOB</t>
  </si>
  <si>
    <t>Music, Composing &amp; Singing Songs</t>
  </si>
  <si>
    <t>Studies, accomplishing assignments</t>
  </si>
  <si>
    <t>ankit-dham@hotmail.com</t>
  </si>
  <si>
    <t>Sports, cars, music, movies, computers</t>
  </si>
  <si>
    <t>Sports, computers</t>
  </si>
  <si>
    <t>Movies, music, sports</t>
  </si>
  <si>
    <t>Reading, dancing, swimming, playing football</t>
  </si>
  <si>
    <t>liubov-didenko@hotmail.com</t>
  </si>
  <si>
    <t>Reading, music</t>
  </si>
  <si>
    <t>boxarbhai@hotmail.com</t>
  </si>
  <si>
    <t>Music/songs, parties, bhangra dance, no sports</t>
  </si>
  <si>
    <t xml:space="preserve">adventuring, sports (table tennis, badminton), music/songs, </t>
  </si>
  <si>
    <t>Read newspapers, hang out with freiends, collecting coins</t>
  </si>
  <si>
    <t>prettyrash18@hotmail.com</t>
  </si>
  <si>
    <t>Reading, music, painting</t>
  </si>
  <si>
    <t>Reading, socializing, flying planes</t>
  </si>
  <si>
    <t>Music, sports (skateboarding, football, squash), hang out with freiends, collecting coins</t>
  </si>
  <si>
    <t>Sports (cricket), driving, sleeping</t>
  </si>
  <si>
    <t>sweetbugz15@hotmail.com</t>
  </si>
  <si>
    <t>Sports, games, reading</t>
  </si>
  <si>
    <t>Arts, Sports, music/singing</t>
  </si>
  <si>
    <t>saroshsaleem@hotmail.com</t>
  </si>
  <si>
    <t>Music, reading books, socializing with peers</t>
  </si>
  <si>
    <t>sarina-123@hotmail.com</t>
  </si>
  <si>
    <t>Music, reading novels, learn new games</t>
  </si>
  <si>
    <t>Arts &amp; crafts, reading (non-fiction), religion, gardening</t>
  </si>
  <si>
    <t>sheebabashir@hotmail.com</t>
  </si>
  <si>
    <t>Studies only</t>
  </si>
  <si>
    <t>shukaibalam@hotmail.com</t>
  </si>
  <si>
    <t>Music, hang out with freiends</t>
  </si>
  <si>
    <t>Sports (table tennis, football)</t>
  </si>
  <si>
    <t>Sports, movies, cars</t>
  </si>
  <si>
    <t>sono-du@hotmail.com</t>
  </si>
  <si>
    <t>Music, sports, sleeping</t>
  </si>
  <si>
    <t>Computers (hacking), sports (basketball), writing poems</t>
  </si>
  <si>
    <t>Results Distribution</t>
  </si>
  <si>
    <t>Points Range</t>
  </si>
  <si>
    <t>Number of Students</t>
  </si>
  <si>
    <r>
      <t>&gt;</t>
    </r>
    <r>
      <rPr>
        <b/>
        <sz val="12"/>
        <color indexed="48"/>
        <rFont val="Verdana"/>
        <family val="2"/>
      </rPr>
      <t>90</t>
    </r>
  </si>
  <si>
    <t>70-89</t>
  </si>
  <si>
    <r>
      <t>&lt;</t>
    </r>
    <r>
      <rPr>
        <b/>
        <sz val="12"/>
        <color indexed="10"/>
        <rFont val="Verdana"/>
        <family val="2"/>
      </rPr>
      <t>70</t>
    </r>
  </si>
  <si>
    <t>Att</t>
  </si>
  <si>
    <t>- college canteen seems to become a common concern - many complaints on food being not fresh, limited in choice, not hygienic, overpriced, and so on;
- many students request lockers;
- many students ask for separate smoking area - few common places of rest and leasure are common for smokers and non-smokers;
- some students ask for a common room to communicate, share studies skills, exchange ideas, etc.;
- some students are interested in music/sports/dance classes or any other general cultural education;
- some students are interested in meetings/exchange with students of other UAE colleges;
- few students ask for decoration of corridors and benches in the outside premisces;
- events committee should warn of events/meetings well ahead;
- paper/napkins missing in washrooms;
- classroom AC management improvement.</t>
  </si>
  <si>
    <t>Final Report</t>
  </si>
  <si>
    <r>
      <t xml:space="preserve">Academic Year: </t>
    </r>
    <r>
      <rPr>
        <b/>
        <i/>
        <u val="single"/>
        <sz val="14"/>
        <rFont val="Arial Narrow"/>
        <family val="2"/>
      </rPr>
      <t>2006/07</t>
    </r>
    <r>
      <rPr>
        <b/>
        <u val="single"/>
        <sz val="14"/>
        <rFont val="Arial Narrow"/>
        <family val="2"/>
      </rPr>
      <t xml:space="preserve">   </t>
    </r>
    <r>
      <rPr>
        <b/>
        <sz val="14"/>
        <rFont val="Arial Narrow"/>
        <family val="2"/>
      </rPr>
      <t xml:space="preserve">Semester: </t>
    </r>
    <r>
      <rPr>
        <b/>
        <i/>
        <u val="single"/>
        <sz val="14"/>
        <rFont val="Arial Narrow"/>
        <family val="2"/>
      </rPr>
      <t>Spring</t>
    </r>
    <r>
      <rPr>
        <b/>
        <sz val="14"/>
        <rFont val="Arial Narrow"/>
        <family val="2"/>
      </rPr>
      <t xml:space="preserve">   Date: </t>
    </r>
    <r>
      <rPr>
        <b/>
        <i/>
        <u val="single"/>
        <sz val="14"/>
        <rFont val="Arial Narrow"/>
        <family val="2"/>
      </rPr>
      <t>1.05.2007</t>
    </r>
  </si>
  <si>
    <r>
      <t xml:space="preserve">Nothing extraordinary happened after those cases reported in the </t>
    </r>
    <r>
      <rPr>
        <i/>
        <sz val="10"/>
        <rFont val="Arial"/>
        <family val="2"/>
      </rPr>
      <t>Progress Report</t>
    </r>
    <r>
      <rPr>
        <sz val="10"/>
        <rFont val="Arial"/>
        <family val="0"/>
      </rPr>
      <t>.  Certain effort was applied towards Rameez (his father passed away) and Younes (failure of most courses).</t>
    </r>
  </si>
  <si>
    <r>
      <t>Specific Special Cases handled / Action taken (</t>
    </r>
    <r>
      <rPr>
        <i/>
        <sz val="10"/>
        <rFont val="Arial"/>
        <family val="2"/>
      </rPr>
      <t>if any</t>
    </r>
    <r>
      <rPr>
        <b/>
        <sz val="10"/>
        <rFont val="Arial"/>
        <family val="2"/>
      </rPr>
      <t xml:space="preserve">): </t>
    </r>
  </si>
  <si>
    <r>
      <t xml:space="preserve">As a result, </t>
    </r>
    <r>
      <rPr>
        <b/>
        <i/>
        <sz val="10"/>
        <rFont val="Arial"/>
        <family val="2"/>
      </rPr>
      <t>advisory evaluation</t>
    </r>
    <r>
      <rPr>
        <i/>
        <sz val="10"/>
        <rFont val="Arial"/>
        <family val="2"/>
      </rPr>
      <t xml:space="preserve"> came through quite positive</t>
    </r>
    <r>
      <rPr>
        <sz val="10"/>
        <rFont val="Arial"/>
        <family val="0"/>
      </rPr>
      <t xml:space="preserve">: </t>
    </r>
    <r>
      <rPr>
        <b/>
        <i/>
        <sz val="10"/>
        <rFont val="Arial"/>
        <family val="2"/>
      </rPr>
      <t>89</t>
    </r>
    <r>
      <rPr>
        <sz val="10"/>
        <rFont val="Arial"/>
        <family val="0"/>
      </rPr>
      <t xml:space="preserve"> average points earned according to the recommended survey (see next page).  I personally approached each of those student who indicated any level of dissatisfaction and offered my elevated attention.  Hope to improve our relationship in future</t>
    </r>
  </si>
  <si>
    <r>
      <t>Academic performance wise</t>
    </r>
    <r>
      <rPr>
        <sz val="10"/>
        <rFont val="Arial"/>
        <family val="0"/>
      </rPr>
      <t xml:space="preserve">:  this batch is rather good with the fall semester's average GPA of 3.23.  GPA seemed to detiriorate though at the beginning of the spring semester (average 74%), but then improved (average 83%) due to successful mid-term (average 85%) - see next sheet.  Apparently, we need to work on the "beginning of semester" syndrome.
Four students are lagging - Rameez, Syed Faizal, Umar, and Younes.  After putting certain pressure on them I hope they will improve.
</t>
    </r>
    <r>
      <rPr>
        <sz val="10"/>
        <rFont val="Arial"/>
        <family val="2"/>
      </rPr>
      <t>My inquiries w.r.t. students' problems resulted in several major common issues (reported mid-semester).  Some of them were targeted through my advising efforts (improvment of studies, attendance, future career issues, disturbance in classes, etc.), but many (those mostly out of my power) still remain unaddressed, such as:</t>
    </r>
  </si>
  <si>
    <t>Advising Feedback Survey (2006/07)</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</si>
</sst>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lt;=9999999]###\-####;\(###\)\ ###\-####"/>
    <numFmt numFmtId="169" formatCode="00000"/>
    <numFmt numFmtId="170" formatCode="0.0"/>
    <numFmt numFmtId="171" formatCode="0;[Red]0"/>
  </numFmts>
  <fonts count="35">
    <font>
      <sz val="10"/>
      <name val="Arial"/>
      <family val="0"/>
    </font>
    <font>
      <u val="single"/>
      <sz val="10"/>
      <color indexed="12"/>
      <name val="Arial"/>
      <family val="0"/>
    </font>
    <font>
      <u val="single"/>
      <sz val="10"/>
      <color indexed="36"/>
      <name val="Arial"/>
      <family val="0"/>
    </font>
    <font>
      <sz val="8"/>
      <name val="Arial"/>
      <family val="0"/>
    </font>
    <font>
      <sz val="12"/>
      <name val="Arial"/>
      <family val="2"/>
    </font>
    <font>
      <b/>
      <sz val="16"/>
      <name val="Arial"/>
      <family val="2"/>
    </font>
    <font>
      <b/>
      <sz val="10"/>
      <name val="Arial"/>
      <family val="2"/>
    </font>
    <font>
      <b/>
      <i/>
      <sz val="10"/>
      <name val="Arial"/>
      <family val="2"/>
    </font>
    <font>
      <b/>
      <u val="single"/>
      <sz val="16"/>
      <name val="Arial"/>
      <family val="2"/>
    </font>
    <font>
      <b/>
      <i/>
      <u val="single"/>
      <sz val="14"/>
      <name val="Arial Narrow"/>
      <family val="2"/>
    </font>
    <font>
      <b/>
      <sz val="14"/>
      <name val="Arial Narrow"/>
      <family val="2"/>
    </font>
    <font>
      <b/>
      <u val="single"/>
      <sz val="14"/>
      <name val="Arial Narrow"/>
      <family val="2"/>
    </font>
    <font>
      <sz val="10"/>
      <name val="Verdana"/>
      <family val="2"/>
    </font>
    <font>
      <b/>
      <sz val="12"/>
      <color indexed="8"/>
      <name val="Verdana"/>
      <family val="2"/>
    </font>
    <font>
      <sz val="10"/>
      <color indexed="8"/>
      <name val="Arial"/>
      <family val="0"/>
    </font>
    <font>
      <b/>
      <sz val="12"/>
      <color indexed="8"/>
      <name val="Arial"/>
      <family val="0"/>
    </font>
    <font>
      <b/>
      <sz val="12"/>
      <color indexed="10"/>
      <name val="Verdana"/>
      <family val="2"/>
    </font>
    <font>
      <b/>
      <sz val="12"/>
      <name val="Verdana"/>
      <family val="2"/>
    </font>
    <font>
      <b/>
      <sz val="12"/>
      <color indexed="10"/>
      <name val="Symbol"/>
      <family val="0"/>
    </font>
    <font>
      <b/>
      <sz val="12"/>
      <color indexed="18"/>
      <name val="Verdana"/>
      <family val="2"/>
    </font>
    <font>
      <b/>
      <sz val="12"/>
      <color indexed="48"/>
      <name val="Symbol"/>
      <family val="1"/>
    </font>
    <font>
      <b/>
      <sz val="12"/>
      <color indexed="48"/>
      <name val="Verdana"/>
      <family val="2"/>
    </font>
    <font>
      <b/>
      <sz val="10"/>
      <name val="Verdana"/>
      <family val="2"/>
    </font>
    <font>
      <b/>
      <i/>
      <sz val="10"/>
      <color indexed="10"/>
      <name val="Arial"/>
      <family val="2"/>
    </font>
    <font>
      <sz val="5"/>
      <name val="Arial"/>
      <family val="0"/>
    </font>
    <font>
      <b/>
      <i/>
      <sz val="10"/>
      <name val="Verdana"/>
      <family val="2"/>
    </font>
    <font>
      <i/>
      <sz val="10"/>
      <name val="Arial"/>
      <family val="2"/>
    </font>
    <font>
      <b/>
      <sz val="12.25"/>
      <color indexed="43"/>
      <name val="Comic Sans MS"/>
      <family val="4"/>
    </font>
    <font>
      <b/>
      <sz val="10.25"/>
      <color indexed="43"/>
      <name val="Comic Sans MS"/>
      <family val="4"/>
    </font>
    <font>
      <b/>
      <sz val="10"/>
      <color indexed="10"/>
      <name val="Arial"/>
      <family val="0"/>
    </font>
    <font>
      <b/>
      <i/>
      <sz val="12"/>
      <name val="Verdana"/>
      <family val="2"/>
    </font>
    <font>
      <sz val="4.5"/>
      <name val="Arial"/>
      <family val="0"/>
    </font>
    <font>
      <b/>
      <sz val="14"/>
      <color indexed="43"/>
      <name val="Comic Sans MS"/>
      <family val="4"/>
    </font>
    <font>
      <b/>
      <sz val="12"/>
      <color indexed="43"/>
      <name val="Comic Sans MS"/>
      <family val="4"/>
    </font>
    <font>
      <b/>
      <i/>
      <sz val="12"/>
      <color indexed="10"/>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7">
    <border>
      <left/>
      <right/>
      <top/>
      <bottom/>
      <diagonal/>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thin"/>
      <top style="medium"/>
      <bottom style="thin"/>
    </border>
    <border>
      <left>
        <color indexed="63"/>
      </left>
      <right style="medium"/>
      <top style="medium"/>
      <bottom style="thin"/>
    </border>
    <border>
      <left>
        <color indexed="63"/>
      </left>
      <right style="medium"/>
      <top>
        <color indexed="63"/>
      </top>
      <bottom style="medium"/>
    </border>
    <border>
      <left style="medium"/>
      <right style="medium"/>
      <top>
        <color indexed="63"/>
      </top>
      <bottom style="thin"/>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medium"/>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4" fillId="0" borderId="0">
      <alignment/>
      <protection/>
    </xf>
    <xf numFmtId="9" fontId="0" fillId="0" borderId="0" applyFont="0" applyFill="0" applyBorder="0" applyAlignment="0" applyProtection="0"/>
  </cellStyleXfs>
  <cellXfs count="129">
    <xf numFmtId="0" fontId="0" fillId="0" borderId="0" xfId="0" applyAlignment="1">
      <alignment/>
    </xf>
    <xf numFmtId="3" fontId="0" fillId="0" borderId="0" xfId="0" applyNumberFormat="1" applyAlignment="1">
      <alignment/>
    </xf>
    <xf numFmtId="0" fontId="0" fillId="0" borderId="0" xfId="0" applyAlignment="1">
      <alignment vertical="center"/>
    </xf>
    <xf numFmtId="0" fontId="6"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5" fillId="0" borderId="0" xfId="0" applyFont="1" applyAlignment="1">
      <alignment horizontal="left" vertical="center"/>
    </xf>
    <xf numFmtId="0" fontId="12" fillId="0" borderId="0" xfId="0" applyFont="1" applyAlignment="1">
      <alignment vertical="center"/>
    </xf>
    <xf numFmtId="49" fontId="12" fillId="0" borderId="0" xfId="0" applyNumberFormat="1" applyFont="1" applyAlignment="1">
      <alignment horizontal="right" vertical="center"/>
    </xf>
    <xf numFmtId="1" fontId="0" fillId="0" borderId="0" xfId="0" applyNumberFormat="1" applyAlignment="1">
      <alignment vertical="center"/>
    </xf>
    <xf numFmtId="3" fontId="0" fillId="0" borderId="0" xfId="0" applyNumberFormat="1" applyAlignment="1">
      <alignment vertical="center"/>
    </xf>
    <xf numFmtId="0" fontId="0" fillId="0" borderId="0" xfId="0" applyAlignment="1">
      <alignment horizontal="left" vertical="center" indent="3"/>
    </xf>
    <xf numFmtId="49" fontId="0" fillId="0" borderId="0" xfId="0" applyNumberFormat="1" applyAlignment="1">
      <alignment horizontal="center" vertical="center"/>
    </xf>
    <xf numFmtId="49" fontId="0" fillId="0" borderId="0" xfId="0" applyNumberFormat="1" applyAlignment="1">
      <alignment horizontal="left" vertical="center"/>
    </xf>
    <xf numFmtId="0" fontId="0" fillId="0" borderId="0" xfId="0" applyBorder="1" applyAlignment="1">
      <alignment/>
    </xf>
    <xf numFmtId="1" fontId="17" fillId="2" borderId="1" xfId="0" applyNumberFormat="1" applyFont="1" applyFill="1" applyBorder="1" applyAlignment="1">
      <alignment horizontal="right" vertical="center"/>
    </xf>
    <xf numFmtId="49" fontId="13" fillId="3" borderId="2" xfId="21" applyNumberFormat="1" applyFont="1" applyFill="1" applyBorder="1" applyAlignment="1">
      <alignment horizontal="left" vertical="center" indent="1"/>
      <protection/>
    </xf>
    <xf numFmtId="49" fontId="13" fillId="3" borderId="3" xfId="21" applyNumberFormat="1" applyFont="1" applyFill="1" applyBorder="1" applyAlignment="1">
      <alignment horizontal="center" vertical="center"/>
      <protection/>
    </xf>
    <xf numFmtId="49" fontId="13" fillId="3" borderId="4" xfId="21" applyNumberFormat="1" applyFont="1" applyFill="1" applyBorder="1" applyAlignment="1">
      <alignment horizontal="left" vertical="center" indent="1"/>
      <protection/>
    </xf>
    <xf numFmtId="49" fontId="13" fillId="3" borderId="5" xfId="21" applyNumberFormat="1" applyFont="1" applyFill="1" applyBorder="1" applyAlignment="1">
      <alignment horizontal="center" vertical="center"/>
      <protection/>
    </xf>
    <xf numFmtId="49" fontId="13" fillId="3" borderId="6" xfId="21" applyNumberFormat="1" applyFont="1" applyFill="1" applyBorder="1" applyAlignment="1">
      <alignment horizontal="center" vertical="center"/>
      <protection/>
    </xf>
    <xf numFmtId="1" fontId="17" fillId="2" borderId="7" xfId="0" applyNumberFormat="1" applyFont="1" applyFill="1" applyBorder="1" applyAlignment="1">
      <alignment horizontal="center" vertical="center"/>
    </xf>
    <xf numFmtId="49" fontId="13" fillId="3" borderId="0" xfId="21" applyNumberFormat="1" applyFont="1" applyFill="1" applyBorder="1" applyAlignment="1">
      <alignment horizontal="left" vertical="center"/>
      <protection/>
    </xf>
    <xf numFmtId="49" fontId="18" fillId="3" borderId="2" xfId="21" applyNumberFormat="1" applyFont="1" applyFill="1" applyBorder="1" applyAlignment="1">
      <alignment horizontal="left" vertical="center" indent="1"/>
      <protection/>
    </xf>
    <xf numFmtId="49" fontId="19" fillId="3" borderId="2" xfId="21" applyNumberFormat="1" applyFont="1" applyFill="1" applyBorder="1" applyAlignment="1">
      <alignment horizontal="left" vertical="center" indent="1"/>
      <protection/>
    </xf>
    <xf numFmtId="49" fontId="20" fillId="3" borderId="8" xfId="21" applyNumberFormat="1" applyFont="1" applyFill="1" applyBorder="1" applyAlignment="1">
      <alignment horizontal="left" vertical="center" indent="1"/>
      <protection/>
    </xf>
    <xf numFmtId="49" fontId="13" fillId="3" borderId="4" xfId="21" applyNumberFormat="1" applyFont="1" applyFill="1" applyBorder="1" applyAlignment="1">
      <alignment horizontal="center" vertical="center"/>
      <protection/>
    </xf>
    <xf numFmtId="1" fontId="16" fillId="2" borderId="2" xfId="0" applyNumberFormat="1" applyFont="1" applyFill="1" applyBorder="1" applyAlignment="1">
      <alignment horizontal="right" vertical="center" indent="1"/>
    </xf>
    <xf numFmtId="1" fontId="17" fillId="2" borderId="2" xfId="0" applyNumberFormat="1" applyFont="1" applyFill="1" applyBorder="1" applyAlignment="1">
      <alignment horizontal="right" vertical="center" indent="1"/>
    </xf>
    <xf numFmtId="1" fontId="19" fillId="2" borderId="2" xfId="0" applyNumberFormat="1" applyFont="1" applyFill="1" applyBorder="1" applyAlignment="1">
      <alignment horizontal="right" vertical="center" indent="1"/>
    </xf>
    <xf numFmtId="1" fontId="21" fillId="2" borderId="8" xfId="0" applyNumberFormat="1" applyFont="1" applyFill="1" applyBorder="1" applyAlignment="1">
      <alignment horizontal="right" vertical="center" indent="1"/>
    </xf>
    <xf numFmtId="1" fontId="17" fillId="2" borderId="3" xfId="0" applyNumberFormat="1" applyFont="1" applyFill="1" applyBorder="1" applyAlignment="1">
      <alignment horizontal="center" vertical="center"/>
    </xf>
    <xf numFmtId="1" fontId="16" fillId="2" borderId="9" xfId="0" applyNumberFormat="1" applyFont="1" applyFill="1" applyBorder="1" applyAlignment="1">
      <alignment horizontal="right" vertical="center" indent="1"/>
    </xf>
    <xf numFmtId="1" fontId="17" fillId="2" borderId="9" xfId="0" applyNumberFormat="1" applyFont="1" applyFill="1" applyBorder="1" applyAlignment="1">
      <alignment horizontal="right" vertical="center" indent="1"/>
    </xf>
    <xf numFmtId="1" fontId="19" fillId="2" borderId="9" xfId="0" applyNumberFormat="1" applyFont="1" applyFill="1" applyBorder="1" applyAlignment="1">
      <alignment horizontal="right" vertical="center" indent="1"/>
    </xf>
    <xf numFmtId="1" fontId="21" fillId="2" borderId="10" xfId="0" applyNumberFormat="1" applyFont="1" applyFill="1" applyBorder="1" applyAlignment="1">
      <alignment horizontal="right" vertical="center" indent="1"/>
    </xf>
    <xf numFmtId="1" fontId="17" fillId="2" borderId="11" xfId="0" applyNumberFormat="1" applyFont="1" applyFill="1" applyBorder="1" applyAlignment="1">
      <alignment horizontal="center" vertical="center"/>
    </xf>
    <xf numFmtId="1" fontId="16" fillId="2" borderId="1" xfId="0" applyNumberFormat="1" applyFont="1" applyFill="1" applyBorder="1" applyAlignment="1">
      <alignment horizontal="right" vertical="center"/>
    </xf>
    <xf numFmtId="1" fontId="19" fillId="2" borderId="1" xfId="0" applyNumberFormat="1" applyFont="1" applyFill="1" applyBorder="1" applyAlignment="1">
      <alignment horizontal="right" vertical="center"/>
    </xf>
    <xf numFmtId="1" fontId="21" fillId="2" borderId="12" xfId="0" applyNumberFormat="1" applyFont="1" applyFill="1" applyBorder="1" applyAlignment="1">
      <alignment horizontal="right" vertical="center"/>
    </xf>
    <xf numFmtId="0" fontId="0" fillId="0" borderId="13" xfId="0" applyBorder="1" applyAlignment="1">
      <alignment vertical="center"/>
    </xf>
    <xf numFmtId="1" fontId="0" fillId="0" borderId="13" xfId="0" applyNumberFormat="1" applyBorder="1" applyAlignment="1">
      <alignment vertical="center"/>
    </xf>
    <xf numFmtId="3" fontId="29" fillId="0" borderId="0" xfId="0" applyNumberFormat="1" applyFont="1" applyAlignment="1">
      <alignment horizontal="center" vertical="center"/>
    </xf>
    <xf numFmtId="0" fontId="1" fillId="0" borderId="0" xfId="20" applyAlignment="1">
      <alignment/>
    </xf>
    <xf numFmtId="0" fontId="0" fillId="0" borderId="0" xfId="0" applyAlignment="1">
      <alignment horizontal="center" vertical="center"/>
    </xf>
    <xf numFmtId="49" fontId="13" fillId="3" borderId="4" xfId="21" applyNumberFormat="1" applyFont="1" applyFill="1" applyBorder="1" applyAlignment="1">
      <alignment horizontal="center" vertical="center" wrapText="1"/>
      <protection/>
    </xf>
    <xf numFmtId="49" fontId="18" fillId="3" borderId="2" xfId="21" applyNumberFormat="1" applyFont="1" applyFill="1" applyBorder="1" applyAlignment="1">
      <alignment horizontal="left" vertical="center" indent="3"/>
      <protection/>
    </xf>
    <xf numFmtId="1" fontId="16" fillId="2" borderId="2" xfId="0" applyNumberFormat="1" applyFont="1" applyFill="1" applyBorder="1" applyAlignment="1">
      <alignment horizontal="right" vertical="center" indent="3"/>
    </xf>
    <xf numFmtId="49" fontId="19" fillId="3" borderId="2" xfId="21" applyNumberFormat="1" applyFont="1" applyFill="1" applyBorder="1" applyAlignment="1">
      <alignment horizontal="left" vertical="center" indent="3"/>
      <protection/>
    </xf>
    <xf numFmtId="1" fontId="19" fillId="2" borderId="2" xfId="0" applyNumberFormat="1" applyFont="1" applyFill="1" applyBorder="1" applyAlignment="1">
      <alignment horizontal="right" vertical="center" indent="3"/>
    </xf>
    <xf numFmtId="49" fontId="20" fillId="3" borderId="8" xfId="21" applyNumberFormat="1" applyFont="1" applyFill="1" applyBorder="1" applyAlignment="1">
      <alignment horizontal="left" vertical="center" indent="3"/>
      <protection/>
    </xf>
    <xf numFmtId="1" fontId="21" fillId="2" borderId="8" xfId="0" applyNumberFormat="1" applyFont="1" applyFill="1" applyBorder="1" applyAlignment="1">
      <alignment horizontal="right" vertical="center" indent="3"/>
    </xf>
    <xf numFmtId="170" fontId="0" fillId="0" borderId="0" xfId="0" applyNumberFormat="1" applyAlignment="1">
      <alignment/>
    </xf>
    <xf numFmtId="0" fontId="1" fillId="0" borderId="0" xfId="20" applyAlignment="1">
      <alignment vertical="center"/>
    </xf>
    <xf numFmtId="49" fontId="23" fillId="2" borderId="0" xfId="0" applyNumberFormat="1" applyFont="1" applyFill="1" applyAlignment="1">
      <alignment horizontal="center" vertical="center" wrapText="1"/>
    </xf>
    <xf numFmtId="3" fontId="22" fillId="0" borderId="0" xfId="0" applyNumberFormat="1" applyFont="1" applyBorder="1" applyAlignment="1">
      <alignment horizontal="right" vertical="center" indent="1"/>
    </xf>
    <xf numFmtId="4" fontId="22" fillId="0" borderId="13" xfId="0" applyNumberFormat="1" applyFont="1" applyBorder="1" applyAlignment="1">
      <alignment horizontal="right" vertical="center" indent="1"/>
    </xf>
    <xf numFmtId="3" fontId="22" fillId="0" borderId="13" xfId="0" applyNumberFormat="1" applyFont="1" applyBorder="1" applyAlignment="1">
      <alignment horizontal="right" vertical="center" indent="1"/>
    </xf>
    <xf numFmtId="49" fontId="13" fillId="3" borderId="14" xfId="21" applyNumberFormat="1" applyFont="1" applyFill="1" applyBorder="1" applyAlignment="1">
      <alignment horizontal="center" vertical="center"/>
      <protection/>
    </xf>
    <xf numFmtId="1" fontId="16" fillId="2" borderId="0" xfId="0" applyNumberFormat="1" applyFont="1" applyFill="1" applyBorder="1" applyAlignment="1">
      <alignment horizontal="right" vertical="center" indent="1"/>
    </xf>
    <xf numFmtId="1" fontId="17" fillId="2" borderId="0" xfId="0" applyNumberFormat="1" applyFont="1" applyFill="1" applyBorder="1" applyAlignment="1">
      <alignment horizontal="right" vertical="center" indent="1"/>
    </xf>
    <xf numFmtId="1" fontId="19" fillId="2" borderId="0" xfId="0" applyNumberFormat="1" applyFont="1" applyFill="1" applyBorder="1" applyAlignment="1">
      <alignment horizontal="right" vertical="center" indent="1"/>
    </xf>
    <xf numFmtId="1" fontId="21" fillId="2" borderId="13" xfId="0" applyNumberFormat="1" applyFont="1" applyFill="1" applyBorder="1" applyAlignment="1">
      <alignment horizontal="right" vertical="center" indent="1"/>
    </xf>
    <xf numFmtId="1" fontId="17" fillId="2" borderId="15" xfId="0" applyNumberFormat="1" applyFont="1" applyFill="1" applyBorder="1" applyAlignment="1">
      <alignment horizontal="center" vertical="center"/>
    </xf>
    <xf numFmtId="0" fontId="7" fillId="0" borderId="16" xfId="0" applyFont="1" applyBorder="1" applyAlignment="1">
      <alignment vertical="center"/>
    </xf>
    <xf numFmtId="0" fontId="0" fillId="0" borderId="0" xfId="0" applyBorder="1" applyAlignment="1">
      <alignment vertical="center"/>
    </xf>
    <xf numFmtId="169" fontId="0" fillId="0" borderId="0" xfId="0" applyNumberFormat="1" applyBorder="1" applyAlignment="1">
      <alignment horizontal="right" vertical="center"/>
    </xf>
    <xf numFmtId="1" fontId="0" fillId="0" borderId="0" xfId="0" applyNumberFormat="1" applyBorder="1" applyAlignment="1">
      <alignment vertical="center"/>
    </xf>
    <xf numFmtId="4" fontId="22" fillId="0" borderId="0" xfId="0" applyNumberFormat="1" applyFont="1" applyBorder="1" applyAlignment="1">
      <alignment horizontal="right" vertical="center" indent="1"/>
    </xf>
    <xf numFmtId="3" fontId="22" fillId="0" borderId="1" xfId="0" applyNumberFormat="1" applyFont="1" applyBorder="1" applyAlignment="1">
      <alignment horizontal="right" vertical="center" indent="1"/>
    </xf>
    <xf numFmtId="0" fontId="7" fillId="0" borderId="17" xfId="0" applyFont="1" applyBorder="1" applyAlignment="1">
      <alignment vertical="center"/>
    </xf>
    <xf numFmtId="3" fontId="22" fillId="0" borderId="12" xfId="0" applyNumberFormat="1" applyFont="1" applyBorder="1" applyAlignment="1">
      <alignment horizontal="right" vertical="center" indent="1"/>
    </xf>
    <xf numFmtId="4" fontId="25" fillId="0" borderId="0" xfId="0" applyNumberFormat="1" applyFont="1" applyBorder="1" applyAlignment="1">
      <alignment horizontal="center" vertical="center"/>
    </xf>
    <xf numFmtId="3" fontId="25" fillId="0" borderId="0" xfId="0" applyNumberFormat="1" applyFont="1" applyBorder="1" applyAlignment="1">
      <alignment horizontal="center" vertical="center"/>
    </xf>
    <xf numFmtId="3" fontId="25" fillId="0" borderId="1" xfId="0" applyNumberFormat="1" applyFont="1" applyBorder="1" applyAlignment="1">
      <alignment horizontal="center" vertical="center"/>
    </xf>
    <xf numFmtId="0" fontId="0" fillId="0" borderId="1" xfId="0" applyBorder="1" applyAlignment="1">
      <alignment/>
    </xf>
    <xf numFmtId="0" fontId="0" fillId="0" borderId="16" xfId="0" applyBorder="1" applyAlignment="1">
      <alignment vertical="center"/>
    </xf>
    <xf numFmtId="49" fontId="13" fillId="3" borderId="1" xfId="21" applyNumberFormat="1" applyFont="1" applyFill="1" applyBorder="1" applyAlignment="1">
      <alignment horizontal="left" vertical="center"/>
      <protection/>
    </xf>
    <xf numFmtId="0" fontId="0" fillId="0" borderId="16" xfId="0" applyBorder="1" applyAlignment="1">
      <alignment/>
    </xf>
    <xf numFmtId="0" fontId="0" fillId="0" borderId="18" xfId="0" applyBorder="1" applyAlignment="1">
      <alignment/>
    </xf>
    <xf numFmtId="0" fontId="0" fillId="0" borderId="15" xfId="0" applyBorder="1" applyAlignment="1">
      <alignment/>
    </xf>
    <xf numFmtId="0" fontId="0" fillId="0" borderId="7" xfId="0" applyBorder="1" applyAlignment="1">
      <alignment/>
    </xf>
    <xf numFmtId="3" fontId="22" fillId="0" borderId="16" xfId="0" applyNumberFormat="1" applyFont="1" applyBorder="1" applyAlignment="1">
      <alignment horizontal="right" vertical="center" indent="1"/>
    </xf>
    <xf numFmtId="3" fontId="22" fillId="0" borderId="17" xfId="0" applyNumberFormat="1" applyFont="1" applyBorder="1" applyAlignment="1">
      <alignment horizontal="right" vertical="center" indent="1"/>
    </xf>
    <xf numFmtId="3" fontId="25" fillId="0" borderId="16" xfId="0" applyNumberFormat="1" applyFont="1" applyBorder="1" applyAlignment="1">
      <alignment horizontal="center" vertical="center"/>
    </xf>
    <xf numFmtId="49" fontId="23" fillId="2" borderId="19" xfId="0" applyNumberFormat="1" applyFont="1" applyFill="1" applyBorder="1" applyAlignment="1">
      <alignment horizontal="center" vertical="center" wrapText="1"/>
    </xf>
    <xf numFmtId="49" fontId="23" fillId="2" borderId="14" xfId="0" applyNumberFormat="1" applyFont="1" applyFill="1" applyBorder="1" applyAlignment="1">
      <alignment horizontal="center" vertical="center" wrapText="1"/>
    </xf>
    <xf numFmtId="49" fontId="23" fillId="2" borderId="6" xfId="0" applyNumberFormat="1" applyFont="1" applyFill="1" applyBorder="1" applyAlignment="1">
      <alignment horizontal="center" vertical="center" wrapText="1"/>
    </xf>
    <xf numFmtId="0" fontId="0" fillId="0" borderId="13" xfId="0" applyBorder="1" applyAlignment="1">
      <alignment horizontal="justify" vertical="top" wrapText="1"/>
    </xf>
    <xf numFmtId="0" fontId="0" fillId="0" borderId="20" xfId="0" applyBorder="1" applyAlignment="1">
      <alignment horizontal="justify" vertical="top" wrapText="1"/>
    </xf>
    <xf numFmtId="0" fontId="6" fillId="0" borderId="21" xfId="0" applyFont="1" applyBorder="1" applyAlignment="1">
      <alignment vertical="center"/>
    </xf>
    <xf numFmtId="49" fontId="0" fillId="0" borderId="0" xfId="0" applyNumberFormat="1" applyBorder="1" applyAlignment="1">
      <alignment horizontal="center" vertical="center"/>
    </xf>
    <xf numFmtId="49" fontId="0" fillId="0" borderId="13" xfId="0" applyNumberFormat="1" applyBorder="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49" fontId="34" fillId="2" borderId="19" xfId="0" applyNumberFormat="1" applyFont="1" applyFill="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49" fontId="0" fillId="0" borderId="0" xfId="0" applyNumberFormat="1" applyAlignment="1">
      <alignment horizontal="right" vertical="center" wrapText="1"/>
    </xf>
    <xf numFmtId="0" fontId="6" fillId="0" borderId="21" xfId="0" applyFont="1" applyBorder="1" applyAlignment="1">
      <alignment horizontal="left" vertical="center" indent="3"/>
    </xf>
    <xf numFmtId="0" fontId="0" fillId="0" borderId="22" xfId="0" applyBorder="1" applyAlignment="1">
      <alignment horizontal="left" vertical="center" indent="3"/>
    </xf>
    <xf numFmtId="0" fontId="0" fillId="0" borderId="23" xfId="0" applyBorder="1" applyAlignment="1">
      <alignment horizontal="left" vertical="center" indent="3"/>
    </xf>
    <xf numFmtId="49" fontId="0" fillId="0" borderId="24" xfId="0" applyNumberFormat="1" applyBorder="1" applyAlignment="1">
      <alignment horizontal="justify" vertical="top" wrapText="1"/>
    </xf>
    <xf numFmtId="0" fontId="0" fillId="0" borderId="0" xfId="0" applyBorder="1" applyAlignment="1">
      <alignment vertical="top"/>
    </xf>
    <xf numFmtId="0" fontId="0" fillId="0" borderId="25" xfId="0" applyBorder="1" applyAlignment="1">
      <alignment vertical="top"/>
    </xf>
    <xf numFmtId="0" fontId="6" fillId="0" borderId="24" xfId="0" applyFont="1" applyBorder="1" applyAlignment="1">
      <alignment horizontal="left" vertical="center" indent="3"/>
    </xf>
    <xf numFmtId="0" fontId="0" fillId="0" borderId="0" xfId="0" applyBorder="1" applyAlignment="1">
      <alignment horizontal="left" vertical="center" indent="3"/>
    </xf>
    <xf numFmtId="0" fontId="0" fillId="0" borderId="25" xfId="0" applyBorder="1" applyAlignment="1">
      <alignment horizontal="left" vertical="center" indent="3"/>
    </xf>
    <xf numFmtId="0" fontId="26" fillId="0" borderId="24" xfId="0" applyFont="1" applyBorder="1" applyAlignment="1">
      <alignment horizontal="justify" vertical="top" wrapText="1"/>
    </xf>
    <xf numFmtId="0" fontId="0" fillId="0" borderId="0" xfId="0" applyBorder="1" applyAlignment="1">
      <alignment horizontal="justify" vertical="top" wrapText="1"/>
    </xf>
    <xf numFmtId="0" fontId="0" fillId="0" borderId="25" xfId="0" applyBorder="1" applyAlignment="1">
      <alignment horizontal="justify" vertical="top" wrapText="1"/>
    </xf>
    <xf numFmtId="0" fontId="0" fillId="0" borderId="24" xfId="0" applyBorder="1" applyAlignment="1" quotePrefix="1">
      <alignment horizontal="justify" vertical="top" wrapText="1"/>
    </xf>
    <xf numFmtId="0" fontId="26" fillId="0" borderId="26" xfId="0" applyFont="1" applyBorder="1" applyAlignment="1">
      <alignment horizontal="justify" vertical="top" wrapText="1"/>
    </xf>
    <xf numFmtId="0" fontId="0" fillId="0" borderId="22" xfId="0" applyFont="1" applyBorder="1" applyAlignment="1">
      <alignment vertical="center"/>
    </xf>
    <xf numFmtId="0" fontId="12" fillId="0" borderId="22" xfId="0" applyFont="1" applyBorder="1" applyAlignment="1">
      <alignment vertical="center"/>
    </xf>
    <xf numFmtId="0" fontId="0" fillId="0" borderId="22" xfId="0" applyBorder="1" applyAlignment="1">
      <alignment/>
    </xf>
    <xf numFmtId="0" fontId="12" fillId="0" borderId="23" xfId="0" applyFont="1" applyBorder="1" applyAlignment="1">
      <alignment vertical="center"/>
    </xf>
    <xf numFmtId="0" fontId="6" fillId="0" borderId="24"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12" fillId="0" borderId="25" xfId="0" applyFont="1" applyBorder="1" applyAlignment="1">
      <alignment vertical="center"/>
    </xf>
    <xf numFmtId="3" fontId="16" fillId="0" borderId="25" xfId="0" applyNumberFormat="1" applyFont="1" applyBorder="1" applyAlignment="1">
      <alignment horizontal="right" vertical="center" indent="1"/>
    </xf>
    <xf numFmtId="0" fontId="6" fillId="0" borderId="24" xfId="0" applyFont="1" applyBorder="1" applyAlignment="1">
      <alignment vertical="center"/>
    </xf>
    <xf numFmtId="0" fontId="0" fillId="0" borderId="0" xfId="0" applyBorder="1" applyAlignment="1">
      <alignment vertical="center"/>
    </xf>
    <xf numFmtId="0" fontId="6" fillId="0" borderId="26" xfId="0" applyFont="1" applyBorder="1" applyAlignment="1">
      <alignment vertical="center"/>
    </xf>
    <xf numFmtId="0" fontId="0" fillId="0" borderId="13" xfId="0" applyFont="1" applyBorder="1" applyAlignment="1">
      <alignment vertical="center"/>
    </xf>
    <xf numFmtId="0" fontId="0" fillId="0" borderId="13" xfId="0" applyBorder="1" applyAlignment="1">
      <alignment/>
    </xf>
    <xf numFmtId="49" fontId="16" fillId="0" borderId="20" xfId="0" applyNumberFormat="1" applyFont="1"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BAI-FR-M" xfId="21"/>
    <cellStyle name="Percent" xfId="22"/>
  </cellStyles>
  <dxfs count="7">
    <dxf>
      <font>
        <color rgb="FFFF0000"/>
      </font>
      <border/>
    </dxf>
    <dxf>
      <font>
        <color rgb="FF000080"/>
      </font>
      <border/>
    </dxf>
    <dxf>
      <font>
        <color rgb="FF0000FF"/>
      </font>
      <border/>
    </dxf>
    <dxf>
      <font>
        <color rgb="FF3366FF"/>
      </font>
      <border/>
    </dxf>
    <dxf>
      <font>
        <b/>
        <i val="0"/>
        <color rgb="FFFF0000"/>
      </font>
      <border/>
    </dxf>
    <dxf>
      <font>
        <b/>
        <i val="0"/>
        <color rgb="FF808000"/>
      </font>
      <border/>
    </dxf>
    <dxf>
      <font>
        <b/>
        <i val="0"/>
        <color rgb="FF0000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view3D>
      <c:rotX val="13"/>
      <c:rotY val="27"/>
      <c:depthPercent val="100"/>
      <c:rAngAx val="0"/>
      <c:perspective val="30"/>
    </c:view3D>
    <c:plotArea>
      <c:layout>
        <c:manualLayout>
          <c:xMode val="edge"/>
          <c:yMode val="edge"/>
          <c:x val="0"/>
          <c:y val="0"/>
          <c:w val="0.98525"/>
          <c:h val="1"/>
        </c:manualLayout>
      </c:layout>
      <c:line3DChart>
        <c:grouping val="standard"/>
        <c:varyColors val="0"/>
        <c:ser>
          <c:idx val="0"/>
          <c:order val="0"/>
          <c:tx>
            <c:strRef>
              <c:f>Summary!$F$36</c:f>
              <c:strCache>
                <c:ptCount val="1"/>
                <c:pt idx="0">
                  <c:v>Base</c:v>
                </c:pt>
              </c:strCache>
            </c:strRef>
          </c:tx>
          <c:spPr>
            <a:gradFill rotWithShape="1">
              <a:gsLst>
                <a:gs pos="0">
                  <a:srgbClr val="FF0000"/>
                </a:gs>
                <a:gs pos="50000">
                  <a:srgbClr val="FFCC99"/>
                </a:gs>
                <a:gs pos="100000">
                  <a:srgbClr val="FF0000"/>
                </a:gs>
              </a:gsLst>
              <a:lin ang="0" scaled="1"/>
            </a:gradFill>
            <a:ln w="12700">
              <a:solidFill>
                <a:srgbClr val="8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cat>
            <c:strRef>
              <c:f>Summary!$E$37:$E$40</c:f>
              <c:strCache/>
            </c:strRef>
          </c:cat>
          <c:val>
            <c:numRef>
              <c:f>Summary!$F$37:$F$40</c:f>
              <c:numCache/>
            </c:numRef>
          </c:val>
          <c:smooth val="0"/>
        </c:ser>
        <c:ser>
          <c:idx val="2"/>
          <c:order val="1"/>
          <c:tx>
            <c:strRef>
              <c:f>Summary!$G$36</c:f>
              <c:strCache>
                <c:ptCount val="1"/>
                <c:pt idx="0">
                  <c:v>Now</c:v>
                </c:pt>
              </c:strCache>
            </c:strRef>
          </c:tx>
          <c:spPr>
            <a:gradFill rotWithShape="1">
              <a:gsLst>
                <a:gs pos="0">
                  <a:srgbClr val="FFFF99"/>
                </a:gs>
                <a:gs pos="50000">
                  <a:srgbClr val="FFFFFF"/>
                </a:gs>
                <a:gs pos="100000">
                  <a:srgbClr val="FFFF99"/>
                </a:gs>
              </a:gsLst>
              <a:lin ang="5400000" scaled="1"/>
            </a:gradFill>
          </c:spPr>
          <c:extLst>
            <c:ext xmlns:c14="http://schemas.microsoft.com/office/drawing/2007/8/2/chart" uri="{6F2FDCE9-48DA-4B69-8628-5D25D57E5C99}">
              <c14:invertSolidFillFmt>
                <c14:spPr>
                  <a:solidFill>
                    <a:srgbClr val="000000"/>
                  </a:solidFill>
                </c14:spPr>
              </c14:invertSolidFillFmt>
            </c:ext>
          </c:extLst>
          <c:cat>
            <c:strRef>
              <c:f>Summary!$E$37:$E$40</c:f>
              <c:strCache/>
            </c:strRef>
          </c:cat>
          <c:val>
            <c:numRef>
              <c:f>Summary!$G$37:$G$40</c:f>
              <c:numCache/>
            </c:numRef>
          </c:val>
          <c:smooth val="0"/>
        </c:ser>
        <c:ser>
          <c:idx val="3"/>
          <c:order val="2"/>
          <c:tx>
            <c:strRef>
              <c:f>Summary!$I$36</c:f>
              <c:strCache>
                <c:ptCount val="1"/>
                <c:pt idx="0">
                  <c:v>MT</c:v>
                </c:pt>
              </c:strCache>
            </c:strRef>
          </c:tx>
          <c:spPr>
            <a:gradFill rotWithShape="1">
              <a:gsLst>
                <a:gs pos="0">
                  <a:srgbClr val="0000FF"/>
                </a:gs>
                <a:gs pos="50000">
                  <a:srgbClr val="CCCCFF"/>
                </a:gs>
                <a:gs pos="100000">
                  <a:srgbClr val="0000FF"/>
                </a:gs>
              </a:gsLst>
              <a:lin ang="0" scaled="1"/>
            </a:gradFill>
          </c:spPr>
          <c:extLst>
            <c:ext xmlns:c14="http://schemas.microsoft.com/office/drawing/2007/8/2/chart" uri="{6F2FDCE9-48DA-4B69-8628-5D25D57E5C99}">
              <c14:invertSolidFillFmt>
                <c14:spPr>
                  <a:solidFill>
                    <a:srgbClr val="000000"/>
                  </a:solidFill>
                </c14:spPr>
              </c14:invertSolidFillFmt>
            </c:ext>
          </c:extLst>
          <c:cat>
            <c:strRef>
              <c:f>Summary!$E$37:$E$40</c:f>
              <c:strCache/>
            </c:strRef>
          </c:cat>
          <c:val>
            <c:numRef>
              <c:f>Summary!$I$37:$I$40</c:f>
              <c:numCache/>
            </c:numRef>
          </c:val>
          <c:smooth val="0"/>
        </c:ser>
        <c:axId val="27741069"/>
        <c:axId val="48343030"/>
        <c:axId val="32434087"/>
      </c:line3DChart>
      <c:catAx>
        <c:axId val="27741069"/>
        <c:scaling>
          <c:orientation val="minMax"/>
        </c:scaling>
        <c:axPos val="b"/>
        <c:title>
          <c:tx>
            <c:rich>
              <a:bodyPr vert="horz" rot="0" anchor="ctr"/>
              <a:lstStyle/>
              <a:p>
                <a:pPr algn="ctr">
                  <a:defRPr/>
                </a:pPr>
                <a:r>
                  <a:rPr lang="en-US" cap="none" sz="1225" b="1" i="0" u="none" baseline="0">
                    <a:solidFill>
                      <a:srgbClr val="FFFF99"/>
                    </a:solidFill>
                  </a:rPr>
                  <a:t>GPA</a:t>
                </a:r>
              </a:p>
            </c:rich>
          </c:tx>
          <c:layout>
            <c:manualLayout>
              <c:xMode val="factor"/>
              <c:yMode val="factor"/>
              <c:x val="0.11175"/>
              <c:y val="-0.0095"/>
            </c:manualLayout>
          </c:layout>
          <c:overlay val="0"/>
          <c:spPr>
            <a:noFill/>
            <a:ln>
              <a:noFill/>
            </a:ln>
          </c:spPr>
        </c:title>
        <c:delete val="0"/>
        <c:numFmt formatCode="General" sourceLinked="1"/>
        <c:majorTickMark val="out"/>
        <c:minorTickMark val="none"/>
        <c:tickLblPos val="low"/>
        <c:txPr>
          <a:bodyPr vert="horz" rot="-1680000"/>
          <a:lstStyle/>
          <a:p>
            <a:pPr>
              <a:defRPr lang="en-US" cap="none" sz="1000" b="1" i="1" u="none" baseline="0">
                <a:solidFill>
                  <a:srgbClr val="FFFFFF"/>
                </a:solidFill>
              </a:defRPr>
            </a:pPr>
          </a:p>
        </c:txPr>
        <c:crossAx val="48343030"/>
        <c:crosses val="autoZero"/>
        <c:auto val="1"/>
        <c:lblOffset val="100"/>
        <c:tickLblSkip val="1"/>
        <c:noMultiLvlLbl val="0"/>
      </c:catAx>
      <c:valAx>
        <c:axId val="48343030"/>
        <c:scaling>
          <c:orientation val="minMax"/>
          <c:max val="20"/>
        </c:scaling>
        <c:axPos val="l"/>
        <c:title>
          <c:tx>
            <c:rich>
              <a:bodyPr vert="horz" rot="-5400000" anchor="ctr"/>
              <a:lstStyle/>
              <a:p>
                <a:pPr algn="ctr">
                  <a:defRPr/>
                </a:pPr>
                <a:r>
                  <a:rPr lang="en-US" cap="none" sz="1025" b="1" i="0" u="none" baseline="0">
                    <a:solidFill>
                      <a:srgbClr val="FFFF99"/>
                    </a:solidFill>
                  </a:rPr>
                  <a:t># of Students</a:t>
                </a:r>
              </a:p>
            </c:rich>
          </c:tx>
          <c:layout>
            <c:manualLayout>
              <c:xMode val="factor"/>
              <c:yMode val="factor"/>
              <c:x val="-0.01975"/>
              <c:y val="0.0657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FFFFFF"/>
                </a:solidFill>
              </a:defRPr>
            </a:pPr>
          </a:p>
        </c:txPr>
        <c:crossAx val="27741069"/>
        <c:crossesAt val="1"/>
        <c:crossBetween val="between"/>
        <c:dispUnits/>
        <c:majorUnit val="5"/>
        <c:minorUnit val="1"/>
      </c:valAx>
      <c:serAx>
        <c:axId val="32434087"/>
        <c:scaling>
          <c:orientation val="minMax"/>
        </c:scaling>
        <c:axPos val="b"/>
        <c:delete val="0"/>
        <c:numFmt formatCode="General" sourceLinked="1"/>
        <c:majorTickMark val="out"/>
        <c:minorTickMark val="none"/>
        <c:tickLblPos val="nextTo"/>
        <c:txPr>
          <a:bodyPr/>
          <a:lstStyle/>
          <a:p>
            <a:pPr>
              <a:defRPr lang="en-US" cap="none" sz="1000" b="1" i="0" u="none" baseline="0">
                <a:solidFill>
                  <a:srgbClr val="FFFF99"/>
                </a:solidFill>
                <a:latin typeface="Arial"/>
                <a:ea typeface="Arial"/>
                <a:cs typeface="Arial"/>
              </a:defRPr>
            </a:pPr>
          </a:p>
        </c:txPr>
        <c:crossAx val="48343030"/>
        <c:crosses val="autoZero"/>
        <c:tickLblSkip val="1"/>
        <c:tickMarkSkip val="1"/>
      </c:serAx>
      <c:spPr>
        <a:noFill/>
        <a:ln>
          <a:noFill/>
        </a:ln>
      </c:spPr>
    </c:plotArea>
    <c:legend>
      <c:legendPos val="r"/>
      <c:layout>
        <c:manualLayout>
          <c:xMode val="edge"/>
          <c:yMode val="edge"/>
          <c:x val="0.78025"/>
          <c:y val="0.779"/>
          <c:w val="0.19775"/>
          <c:h val="0.18775"/>
        </c:manualLayout>
      </c:layout>
      <c:overlay val="0"/>
      <c:spPr>
        <a:gradFill rotWithShape="1">
          <a:gsLst>
            <a:gs pos="0">
              <a:srgbClr val="FFFFFF"/>
            </a:gs>
            <a:gs pos="50000">
              <a:srgbClr val="FFFFFF"/>
            </a:gs>
            <a:gs pos="100000">
              <a:srgbClr val="FFFFFF"/>
            </a:gs>
          </a:gsLst>
          <a:lin ang="5400000" scaled="1"/>
        </a:gradFill>
        <a:ln w="25400">
          <a:solidFill>
            <a:srgbClr val="CCFFFF"/>
          </a:solidFill>
          <a:prstDash val="sysDot"/>
        </a:ln>
        <a:effectLst>
          <a:outerShdw dist="35921" dir="2700000" algn="br">
            <a:prstClr val="black"/>
          </a:outerShdw>
        </a:effectLst>
      </c:spPr>
      <c:txPr>
        <a:bodyPr vert="horz" rot="0"/>
        <a:lstStyle/>
        <a:p>
          <a:pPr>
            <a:defRPr lang="en-US" cap="none" sz="1000" b="1" i="1" u="none" baseline="0"/>
          </a:pPr>
        </a:p>
      </c:txPr>
    </c:legend>
    <c:floor>
      <c:spPr>
        <a:gradFill rotWithShape="1">
          <a:gsLst>
            <a:gs pos="0">
              <a:srgbClr val="CCCCFF"/>
            </a:gs>
            <a:gs pos="50000">
              <a:srgbClr val="FFFFFF"/>
            </a:gs>
            <a:gs pos="100000">
              <a:srgbClr val="CCCCFF"/>
            </a:gs>
          </a:gsLst>
          <a:lin ang="5400000" scaled="1"/>
        </a:gradFill>
      </c:spPr>
      <c:thickness val="0"/>
    </c:floor>
    <c:sideWall>
      <c:spPr>
        <a:gradFill rotWithShape="1">
          <a:gsLst>
            <a:gs pos="0">
              <a:srgbClr val="9999FF"/>
            </a:gs>
            <a:gs pos="50000">
              <a:srgbClr val="CCCCFF"/>
            </a:gs>
            <a:gs pos="100000">
              <a:srgbClr val="9999FF"/>
            </a:gs>
          </a:gsLst>
          <a:lin ang="5400000" scaled="1"/>
        </a:gradFill>
        <a:ln w="12700">
          <a:solidFill>
            <a:srgbClr val="808080"/>
          </a:solidFill>
        </a:ln>
      </c:spPr>
      <c:thickness val="0"/>
    </c:sideWall>
    <c:backWall>
      <c:spPr>
        <a:gradFill rotWithShape="1">
          <a:gsLst>
            <a:gs pos="0">
              <a:srgbClr val="9999FF"/>
            </a:gs>
            <a:gs pos="50000">
              <a:srgbClr val="CCCCFF"/>
            </a:gs>
            <a:gs pos="100000">
              <a:srgbClr val="9999FF"/>
            </a:gs>
          </a:gsLst>
          <a:lin ang="5400000" scaled="1"/>
        </a:gradFill>
        <a:ln w="12700">
          <a:solidFill>
            <a:srgbClr val="808080"/>
          </a:solidFill>
        </a:ln>
      </c:spPr>
      <c:thickness val="0"/>
    </c:backWall>
    <c:plotVisOnly val="1"/>
    <c:dispBlanksAs val="gap"/>
    <c:showDLblsOverMax val="0"/>
  </c:chart>
  <c:spPr>
    <a:gradFill rotWithShape="1">
      <a:gsLst>
        <a:gs pos="0">
          <a:srgbClr val="CCCCFF"/>
        </a:gs>
        <a:gs pos="100000">
          <a:srgbClr val="800080"/>
        </a:gs>
      </a:gsLst>
      <a:path path="rect">
        <a:fillToRect l="50000" t="50000" r="50000" b="50000"/>
      </a:path>
    </a:gradFill>
    <a:ln w="3175">
      <a:solidFill>
        <a:srgbClr val="800080"/>
      </a:solidFill>
    </a:ln>
    <a:effectLst>
      <a:outerShdw dist="35921" dir="2700000" algn="br">
        <a:prstClr val="black"/>
      </a:outerShdw>
    </a:effectLst>
  </c:spPr>
  <c:txPr>
    <a:bodyPr vert="horz" rot="0"/>
    <a:lstStyle/>
    <a:p>
      <a:pPr>
        <a:defRPr lang="en-US" cap="none" sz="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layout/>
      <c:spPr>
        <a:noFill/>
        <a:ln>
          <a:noFill/>
        </a:ln>
      </c:spPr>
      <c:txPr>
        <a:bodyPr vert="horz" rot="0"/>
        <a:lstStyle/>
        <a:p>
          <a:pPr>
            <a:defRPr lang="en-US" cap="none" sz="450" b="0" i="0" u="none" baseline="0">
              <a:latin typeface="Arial"/>
              <a:ea typeface="Arial"/>
              <a:cs typeface="Arial"/>
            </a:defRPr>
          </a:pPr>
        </a:p>
      </c:txPr>
    </c:title>
    <c:plotArea>
      <c:layout>
        <c:manualLayout>
          <c:xMode val="edge"/>
          <c:yMode val="edge"/>
          <c:x val="0.07675"/>
          <c:y val="0"/>
          <c:w val="0.9125"/>
          <c:h val="0.994"/>
        </c:manualLayout>
      </c:layout>
      <c:barChart>
        <c:barDir val="col"/>
        <c:grouping val="clustered"/>
        <c:varyColors val="0"/>
        <c:ser>
          <c:idx val="3"/>
          <c:order val="0"/>
          <c:tx>
            <c:strRef>
              <c:f>Summary!$K$1</c:f>
              <c:strCache>
                <c:ptCount val="1"/>
                <c:pt idx="0">
                  <c:v>Advising Feedback Survey (2006/07)</c:v>
                </c:pt>
              </c:strCache>
            </c:strRef>
          </c:tx>
          <c:spPr>
            <a:gradFill rotWithShape="1">
              <a:gsLst>
                <a:gs pos="0">
                  <a:srgbClr val="0000FF"/>
                </a:gs>
                <a:gs pos="100000">
                  <a:srgbClr val="FFFFFF"/>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FF0000"/>
                  </a:gs>
                  <a:gs pos="100000">
                    <a:srgbClr val="FFFFFF"/>
                  </a:gs>
                </a:gsLst>
                <a:lin ang="0" scaled="1"/>
              </a:gradFill>
            </c:spPr>
          </c:dPt>
          <c:dPt>
            <c:idx val="1"/>
            <c:invertIfNegative val="0"/>
            <c:spPr>
              <a:gradFill rotWithShape="1">
                <a:gsLst>
                  <a:gs pos="0">
                    <a:srgbClr val="FFFF00"/>
                  </a:gs>
                  <a:gs pos="50000">
                    <a:srgbClr val="FFFFFF"/>
                  </a:gs>
                  <a:gs pos="100000">
                    <a:srgbClr val="FFFF00"/>
                  </a:gs>
                </a:gsLst>
                <a:lin ang="0" scaled="1"/>
              </a:gradFill>
            </c:spPr>
          </c:dPt>
          <c:cat>
            <c:strRef>
              <c:f>Summary!$L$30:$L$32</c:f>
              <c:strCache/>
            </c:strRef>
          </c:cat>
          <c:val>
            <c:numRef>
              <c:f>Summary!$M$30:$M$32</c:f>
              <c:numCache/>
            </c:numRef>
          </c:val>
        </c:ser>
        <c:axId val="23471328"/>
        <c:axId val="9915361"/>
      </c:barChart>
      <c:catAx>
        <c:axId val="23471328"/>
        <c:scaling>
          <c:orientation val="minMax"/>
        </c:scaling>
        <c:axPos val="b"/>
        <c:title>
          <c:tx>
            <c:rich>
              <a:bodyPr vert="horz" rot="0" anchor="ctr"/>
              <a:lstStyle/>
              <a:p>
                <a:pPr algn="ctr">
                  <a:defRPr/>
                </a:pPr>
                <a:r>
                  <a:rPr lang="en-US" cap="none" sz="1400" b="1" i="0" u="none" baseline="0">
                    <a:solidFill>
                      <a:srgbClr val="FFFF99"/>
                    </a:solidFill>
                  </a:rPr>
                  <a:t>Points</a:t>
                </a:r>
              </a:p>
            </c:rich>
          </c:tx>
          <c:layout>
            <c:manualLayout>
              <c:xMode val="factor"/>
              <c:yMode val="factor"/>
              <c:x val="0.07175"/>
              <c:y val="0.10375"/>
            </c:manualLayout>
          </c:layout>
          <c:overlay val="0"/>
          <c:spPr>
            <a:noFill/>
            <a:ln>
              <a:noFill/>
            </a:ln>
          </c:spPr>
        </c:title>
        <c:delete val="0"/>
        <c:numFmt formatCode="General" sourceLinked="1"/>
        <c:majorTickMark val="out"/>
        <c:minorTickMark val="none"/>
        <c:tickLblPos val="nextTo"/>
        <c:spPr>
          <a:ln w="38100">
            <a:solidFill/>
          </a:ln>
        </c:spPr>
        <c:txPr>
          <a:bodyPr vert="horz" rot="-1680000"/>
          <a:lstStyle/>
          <a:p>
            <a:pPr>
              <a:defRPr lang="en-US" cap="none" sz="1200" b="1" i="1" u="none" baseline="0">
                <a:solidFill>
                  <a:srgbClr val="FFFF00"/>
                </a:solidFill>
              </a:defRPr>
            </a:pPr>
          </a:p>
        </c:txPr>
        <c:crossAx val="9915361"/>
        <c:crosses val="autoZero"/>
        <c:auto val="1"/>
        <c:lblOffset val="100"/>
        <c:tickLblSkip val="1"/>
        <c:noMultiLvlLbl val="0"/>
      </c:catAx>
      <c:valAx>
        <c:axId val="9915361"/>
        <c:scaling>
          <c:orientation val="minMax"/>
          <c:max val="15"/>
          <c:min val="0"/>
        </c:scaling>
        <c:axPos val="l"/>
        <c:title>
          <c:tx>
            <c:rich>
              <a:bodyPr vert="horz" rot="-5400000" anchor="ctr"/>
              <a:lstStyle/>
              <a:p>
                <a:pPr algn="ctr">
                  <a:defRPr/>
                </a:pPr>
                <a:r>
                  <a:rPr lang="en-US" cap="none" sz="1200" b="1" i="0" u="none" baseline="0">
                    <a:solidFill>
                      <a:srgbClr val="FFFF99"/>
                    </a:solidFill>
                  </a:rPr>
                  <a:t>Number of Students</a:t>
                </a:r>
              </a:p>
            </c:rich>
          </c:tx>
          <c:layout>
            <c:manualLayout>
              <c:xMode val="factor"/>
              <c:yMode val="factor"/>
              <c:x val="-0.0075"/>
              <c:y val="0.00225"/>
            </c:manualLayout>
          </c:layout>
          <c:overlay val="0"/>
          <c:spPr>
            <a:noFill/>
            <a:ln>
              <a:noFill/>
            </a:ln>
          </c:spPr>
        </c:title>
        <c:majorGridlines/>
        <c:delete val="0"/>
        <c:numFmt formatCode="0;[Red]0" sourceLinked="0"/>
        <c:majorTickMark val="out"/>
        <c:minorTickMark val="none"/>
        <c:tickLblPos val="nextTo"/>
        <c:spPr>
          <a:ln w="38100">
            <a:solidFill/>
          </a:ln>
        </c:spPr>
        <c:txPr>
          <a:bodyPr/>
          <a:lstStyle/>
          <a:p>
            <a:pPr>
              <a:defRPr lang="en-US" cap="none" sz="1200" b="1" i="0" u="none" baseline="0">
                <a:solidFill>
                  <a:srgbClr val="FFFF00"/>
                </a:solidFill>
              </a:defRPr>
            </a:pPr>
          </a:p>
        </c:txPr>
        <c:crossAx val="23471328"/>
        <c:crossesAt val="1"/>
        <c:crossBetween val="between"/>
        <c:dispUnits/>
        <c:majorUnit val="3"/>
        <c:minorUnit val="3"/>
      </c:valAx>
      <c:spPr>
        <a:gradFill rotWithShape="1">
          <a:gsLst>
            <a:gs pos="0">
              <a:srgbClr val="CCFFFF"/>
            </a:gs>
            <a:gs pos="50000">
              <a:srgbClr val="FFFFFF"/>
            </a:gs>
            <a:gs pos="100000">
              <a:srgbClr val="CCFFFF"/>
            </a:gs>
          </a:gsLst>
          <a:lin ang="5400000" scaled="1"/>
        </a:gradFill>
        <a:ln w="12700">
          <a:solidFill>
            <a:srgbClr val="808080"/>
          </a:solidFill>
        </a:ln>
      </c:spPr>
    </c:plotArea>
    <c:plotVisOnly val="1"/>
    <c:dispBlanksAs val="gap"/>
    <c:showDLblsOverMax val="0"/>
  </c:chart>
  <c:spPr>
    <a:gradFill rotWithShape="1">
      <a:gsLst>
        <a:gs pos="0">
          <a:srgbClr val="CCCCFF"/>
        </a:gs>
        <a:gs pos="100000">
          <a:srgbClr val="800080"/>
        </a:gs>
      </a:gsLst>
      <a:path path="rect">
        <a:fillToRect l="50000" t="50000" r="50000" b="50000"/>
      </a:path>
    </a:gradFill>
    <a:ln w="3175">
      <a:solidFill>
        <a:srgbClr val="800080"/>
      </a:solidFill>
    </a:ln>
    <a:effectLst>
      <a:outerShdw dist="35921" dir="2700000" algn="br">
        <a:prstClr val="black"/>
      </a:outerShdw>
    </a:effectLst>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32</xdr:row>
      <xdr:rowOff>9525</xdr:rowOff>
    </xdr:from>
    <xdr:to>
      <xdr:col>3</xdr:col>
      <xdr:colOff>400050</xdr:colOff>
      <xdr:row>45</xdr:row>
      <xdr:rowOff>142875</xdr:rowOff>
    </xdr:to>
    <xdr:graphicFrame>
      <xdr:nvGraphicFramePr>
        <xdr:cNvPr id="1" name="Chart 2"/>
        <xdr:cNvGraphicFramePr/>
      </xdr:nvGraphicFramePr>
      <xdr:xfrm>
        <a:off x="38100" y="5534025"/>
        <a:ext cx="3819525" cy="2524125"/>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33</xdr:row>
      <xdr:rowOff>28575</xdr:rowOff>
    </xdr:from>
    <xdr:to>
      <xdr:col>12</xdr:col>
      <xdr:colOff>1781175</xdr:colOff>
      <xdr:row>45</xdr:row>
      <xdr:rowOff>142875</xdr:rowOff>
    </xdr:to>
    <xdr:graphicFrame>
      <xdr:nvGraphicFramePr>
        <xdr:cNvPr id="2" name="Chart 3"/>
        <xdr:cNvGraphicFramePr/>
      </xdr:nvGraphicFramePr>
      <xdr:xfrm>
        <a:off x="7305675" y="5753100"/>
        <a:ext cx="3829050" cy="23050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hyperlink" Target="mailto:prettyrash18@hotmail.co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mailto:sweetbugz15@hotmail.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hyperlink" Target="mailto:saroshsaleem@hotmail.com"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mailto:sarina-123@hotmail.com" TargetMode="External" /></Relationships>
</file>

<file path=xl/worksheets/_rels/sheet24.xml.rels><?xml version="1.0" encoding="utf-8" standalone="yes"?><Relationships xmlns="http://schemas.openxmlformats.org/package/2006/relationships"><Relationship Id="rId1" Type="http://schemas.openxmlformats.org/officeDocument/2006/relationships/hyperlink" Target="mailto:sheebabashir@hotmail.com" TargetMode="External" /></Relationships>
</file>

<file path=xl/worksheets/_rels/sheet25.xml.rels><?xml version="1.0" encoding="utf-8" standalone="yes"?><Relationships xmlns="http://schemas.openxmlformats.org/package/2006/relationships"><Relationship Id="rId1" Type="http://schemas.openxmlformats.org/officeDocument/2006/relationships/hyperlink" Target="mailto:shukaibalam@hotmail.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mailto:sono-du@hotmail.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ankit-dham@hotmail.co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liubov-didenko@hotmail.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H20"/>
  <sheetViews>
    <sheetView tabSelected="1" zoomScale="70" zoomScaleNormal="70" workbookViewId="0" topLeftCell="A1">
      <selection activeCell="A1" sqref="A1:H1"/>
    </sheetView>
  </sheetViews>
  <sheetFormatPr defaultColWidth="9.140625" defaultRowHeight="12.75"/>
  <cols>
    <col min="6" max="6" width="15.8515625" style="0" customWidth="1"/>
    <col min="8" max="8" width="11.421875" style="0" bestFit="1" customWidth="1"/>
  </cols>
  <sheetData>
    <row r="1" spans="1:8" ht="20.25">
      <c r="A1" s="95" t="s">
        <v>24</v>
      </c>
      <c r="B1" s="94"/>
      <c r="C1" s="94"/>
      <c r="D1" s="94"/>
      <c r="E1" s="94"/>
      <c r="F1" s="94"/>
      <c r="G1" s="94"/>
      <c r="H1" s="94"/>
    </row>
    <row r="2" spans="1:8" ht="6.75" customHeight="1">
      <c r="A2" s="6"/>
      <c r="B2" s="4"/>
      <c r="C2" s="4"/>
      <c r="D2" s="4"/>
      <c r="E2" s="5"/>
      <c r="F2" s="5"/>
      <c r="G2" s="2"/>
      <c r="H2" s="2"/>
    </row>
    <row r="3" spans="1:8" ht="18">
      <c r="A3" s="93" t="s">
        <v>273</v>
      </c>
      <c r="B3" s="94"/>
      <c r="C3" s="94"/>
      <c r="D3" s="94"/>
      <c r="E3" s="94"/>
      <c r="F3" s="94"/>
      <c r="G3" s="94"/>
      <c r="H3" s="94"/>
    </row>
    <row r="4" spans="1:8" ht="6.75" customHeight="1">
      <c r="A4" s="5"/>
      <c r="B4" s="5"/>
      <c r="C4" s="5"/>
      <c r="D4" s="5"/>
      <c r="E4" s="5"/>
      <c r="F4" s="5"/>
      <c r="G4" s="2"/>
      <c r="H4" s="2"/>
    </row>
    <row r="5" spans="1:8" ht="15" customHeight="1">
      <c r="A5" s="90" t="s">
        <v>25</v>
      </c>
      <c r="B5" s="114"/>
      <c r="C5" s="115" t="s">
        <v>180</v>
      </c>
      <c r="D5" s="114"/>
      <c r="E5" s="114"/>
      <c r="F5" s="114"/>
      <c r="G5" s="116"/>
      <c r="H5" s="117"/>
    </row>
    <row r="6" spans="1:8" ht="15" customHeight="1">
      <c r="A6" s="118" t="s">
        <v>179</v>
      </c>
      <c r="B6" s="119"/>
      <c r="C6" s="120" t="s">
        <v>272</v>
      </c>
      <c r="D6" s="119"/>
      <c r="E6" s="119"/>
      <c r="F6" s="119"/>
      <c r="G6" s="14"/>
      <c r="H6" s="121"/>
    </row>
    <row r="7" spans="1:8" ht="12.75">
      <c r="A7" s="118"/>
      <c r="B7" s="119"/>
      <c r="C7" s="119"/>
      <c r="D7" s="119"/>
      <c r="E7" s="119"/>
      <c r="F7" s="119"/>
      <c r="G7" s="120"/>
      <c r="H7" s="121"/>
    </row>
    <row r="8" spans="1:8" ht="15" customHeight="1">
      <c r="A8" s="118" t="s">
        <v>26</v>
      </c>
      <c r="B8" s="119"/>
      <c r="C8" s="119"/>
      <c r="D8" s="119"/>
      <c r="E8" s="119"/>
      <c r="F8" s="119"/>
      <c r="G8" s="14"/>
      <c r="H8" s="122">
        <v>31</v>
      </c>
    </row>
    <row r="9" spans="1:8" ht="15" customHeight="1">
      <c r="A9" s="118" t="s">
        <v>27</v>
      </c>
      <c r="B9" s="119"/>
      <c r="C9" s="119"/>
      <c r="D9" s="119"/>
      <c r="E9" s="119"/>
      <c r="F9" s="119"/>
      <c r="G9" s="14"/>
      <c r="H9" s="122">
        <v>30</v>
      </c>
    </row>
    <row r="10" spans="1:8" ht="15" customHeight="1">
      <c r="A10" s="118" t="s">
        <v>28</v>
      </c>
      <c r="B10" s="119"/>
      <c r="C10" s="119"/>
      <c r="D10" s="119"/>
      <c r="E10" s="119"/>
      <c r="F10" s="119"/>
      <c r="G10" s="14"/>
      <c r="H10" s="122">
        <v>31</v>
      </c>
    </row>
    <row r="11" spans="1:8" ht="15" customHeight="1">
      <c r="A11" s="123" t="s">
        <v>29</v>
      </c>
      <c r="B11" s="124"/>
      <c r="C11" s="124"/>
      <c r="D11" s="124"/>
      <c r="E11" s="124"/>
      <c r="F11" s="124"/>
      <c r="G11" s="14"/>
      <c r="H11" s="122">
        <f>COUNTIF(Summary!I2:I32,"&lt;50")</f>
        <v>1</v>
      </c>
    </row>
    <row r="12" spans="1:8" ht="15" customHeight="1">
      <c r="A12" s="118" t="s">
        <v>30</v>
      </c>
      <c r="B12" s="119"/>
      <c r="C12" s="119"/>
      <c r="D12" s="119"/>
      <c r="E12" s="119"/>
      <c r="F12" s="119"/>
      <c r="G12" s="14"/>
      <c r="H12" s="122">
        <f>COUNTIF(Summary!F2:F32,"&lt;2")</f>
        <v>0</v>
      </c>
    </row>
    <row r="13" spans="1:8" ht="15" customHeight="1">
      <c r="A13" s="125" t="s">
        <v>31</v>
      </c>
      <c r="B13" s="126"/>
      <c r="C13" s="126"/>
      <c r="D13" s="126"/>
      <c r="E13" s="126"/>
      <c r="F13" s="126"/>
      <c r="G13" s="127"/>
      <c r="H13" s="128" t="s">
        <v>181</v>
      </c>
    </row>
    <row r="14" spans="1:8" ht="6.75" customHeight="1">
      <c r="A14" s="3"/>
      <c r="B14" s="5"/>
      <c r="C14" s="5"/>
      <c r="D14" s="5"/>
      <c r="E14" s="5"/>
      <c r="F14" s="5"/>
      <c r="G14" s="8"/>
      <c r="H14" s="7"/>
    </row>
    <row r="15" spans="1:8" ht="21" customHeight="1">
      <c r="A15" s="100" t="s">
        <v>275</v>
      </c>
      <c r="B15" s="101"/>
      <c r="C15" s="101"/>
      <c r="D15" s="101"/>
      <c r="E15" s="101"/>
      <c r="F15" s="101"/>
      <c r="G15" s="101"/>
      <c r="H15" s="102"/>
    </row>
    <row r="16" spans="1:8" ht="32.25" customHeight="1">
      <c r="A16" s="103" t="s">
        <v>274</v>
      </c>
      <c r="B16" s="104"/>
      <c r="C16" s="104"/>
      <c r="D16" s="104"/>
      <c r="E16" s="104"/>
      <c r="F16" s="104"/>
      <c r="G16" s="104"/>
      <c r="H16" s="105"/>
    </row>
    <row r="17" spans="1:8" ht="21" customHeight="1">
      <c r="A17" s="106" t="s">
        <v>32</v>
      </c>
      <c r="B17" s="107"/>
      <c r="C17" s="107"/>
      <c r="D17" s="107"/>
      <c r="E17" s="107"/>
      <c r="F17" s="107"/>
      <c r="G17" s="107"/>
      <c r="H17" s="108"/>
    </row>
    <row r="18" spans="1:8" ht="157.5" customHeight="1">
      <c r="A18" s="109" t="s">
        <v>277</v>
      </c>
      <c r="B18" s="110"/>
      <c r="C18" s="110"/>
      <c r="D18" s="110"/>
      <c r="E18" s="110"/>
      <c r="F18" s="110"/>
      <c r="G18" s="110"/>
      <c r="H18" s="111"/>
    </row>
    <row r="19" spans="1:8" ht="168" customHeight="1">
      <c r="A19" s="112" t="s">
        <v>271</v>
      </c>
      <c r="B19" s="110"/>
      <c r="C19" s="110"/>
      <c r="D19" s="110"/>
      <c r="E19" s="110"/>
      <c r="F19" s="110"/>
      <c r="G19" s="110"/>
      <c r="H19" s="111"/>
    </row>
    <row r="20" spans="1:8" ht="56.25" customHeight="1">
      <c r="A20" s="113" t="s">
        <v>276</v>
      </c>
      <c r="B20" s="88"/>
      <c r="C20" s="88"/>
      <c r="D20" s="88"/>
      <c r="E20" s="88"/>
      <c r="F20" s="88"/>
      <c r="G20" s="88"/>
      <c r="H20" s="89"/>
    </row>
  </sheetData>
  <mergeCells count="9">
    <mergeCell ref="A20:H20"/>
    <mergeCell ref="A11:F11"/>
    <mergeCell ref="A16:H16"/>
    <mergeCell ref="A18:H18"/>
    <mergeCell ref="A19:H19"/>
    <mergeCell ref="A3:H3"/>
    <mergeCell ref="A1:H1"/>
    <mergeCell ref="A15:H15"/>
    <mergeCell ref="A17:H17"/>
  </mergeCells>
  <printOptions horizontalCentered="1" verticalCentered="1"/>
  <pageMargins left="0.75" right="0.75" top="1" bottom="1" header="0.5" footer="0.5"/>
  <pageSetup fitToHeight="1" fitToWidth="1"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16.42187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101</v>
      </c>
      <c r="B1" s="2" t="s">
        <v>34</v>
      </c>
      <c r="C1" s="99" t="s">
        <v>195</v>
      </c>
      <c r="D1" s="99"/>
      <c r="E1" s="99"/>
      <c r="F1" s="99"/>
      <c r="G1" s="99"/>
      <c r="H1" s="99"/>
      <c r="I1" s="42">
        <v>69</v>
      </c>
    </row>
    <row r="2" spans="1:8" ht="12.75">
      <c r="A2" s="2" t="s">
        <v>102</v>
      </c>
      <c r="B2" s="2"/>
      <c r="C2" s="2"/>
      <c r="D2" s="2"/>
      <c r="E2" s="2"/>
      <c r="F2" s="2"/>
      <c r="G2" s="2"/>
      <c r="H2" s="2"/>
    </row>
    <row r="3" spans="1:8" ht="12.75">
      <c r="A3" s="2" t="s">
        <v>36</v>
      </c>
      <c r="B3" s="2" t="s">
        <v>37</v>
      </c>
      <c r="C3" s="2" t="s">
        <v>38</v>
      </c>
      <c r="D3" s="2" t="s">
        <v>39</v>
      </c>
      <c r="E3" s="2" t="s">
        <v>40</v>
      </c>
      <c r="F3" s="2" t="s">
        <v>41</v>
      </c>
      <c r="G3" s="2"/>
      <c r="H3" s="2"/>
    </row>
    <row r="4" spans="1:8" ht="12.75">
      <c r="A4" s="2" t="s">
        <v>20</v>
      </c>
      <c r="B4" s="53"/>
      <c r="C4" s="2"/>
      <c r="D4" s="2"/>
      <c r="E4" s="2"/>
      <c r="F4" s="2"/>
      <c r="G4" s="2"/>
      <c r="H4" s="2"/>
    </row>
    <row r="5" spans="1:8" ht="12.75">
      <c r="A5" s="2" t="s">
        <v>22</v>
      </c>
      <c r="B5" s="2" t="s">
        <v>240</v>
      </c>
      <c r="C5" s="2"/>
      <c r="D5" s="2"/>
      <c r="E5" s="2"/>
      <c r="F5" s="2"/>
      <c r="G5" s="2"/>
      <c r="H5" s="2"/>
    </row>
    <row r="6" spans="1:8" ht="12.75">
      <c r="A6" s="2" t="s">
        <v>42</v>
      </c>
      <c r="B6" s="9">
        <v>971508853265</v>
      </c>
      <c r="C6" s="2"/>
      <c r="D6" s="2"/>
      <c r="E6" s="2"/>
      <c r="F6" s="2"/>
      <c r="G6" s="2"/>
      <c r="H6" s="1">
        <f>((0.05*AVERAGE(C9:C13))+(0.35*AVERAGE(D9:D13))+(0.3*AVERAGE(E9:E13)))/0.7</f>
        <v>88.70100000000001</v>
      </c>
    </row>
    <row r="7" spans="1:8" ht="12.75">
      <c r="A7" s="2" t="s">
        <v>43</v>
      </c>
      <c r="B7" s="2">
        <v>3.93</v>
      </c>
      <c r="C7" s="10">
        <f>AVERAGE(C8:C13)</f>
        <v>74.4</v>
      </c>
      <c r="D7" s="2"/>
      <c r="E7" s="2"/>
      <c r="F7" s="2"/>
      <c r="G7" s="2"/>
      <c r="H7" s="10">
        <f>AVERAGE(E9:E13)</f>
        <v>96.8</v>
      </c>
    </row>
    <row r="8" spans="1:8" ht="12.75">
      <c r="A8" s="2" t="s">
        <v>45</v>
      </c>
      <c r="B8" s="13" t="s">
        <v>46</v>
      </c>
      <c r="C8" s="12" t="s">
        <v>47</v>
      </c>
      <c r="D8" s="12" t="s">
        <v>48</v>
      </c>
      <c r="E8" s="12" t="s">
        <v>49</v>
      </c>
      <c r="F8" s="12" t="s">
        <v>23</v>
      </c>
      <c r="G8" s="12" t="s">
        <v>50</v>
      </c>
      <c r="H8" s="12" t="s">
        <v>43</v>
      </c>
    </row>
    <row r="9" spans="1:7" ht="12.75">
      <c r="A9" s="11" t="s">
        <v>51</v>
      </c>
      <c r="B9" s="13" t="s">
        <v>52</v>
      </c>
      <c r="C9" s="10">
        <v>75</v>
      </c>
      <c r="D9" s="10">
        <v>75.43</v>
      </c>
      <c r="E9" s="10">
        <v>100</v>
      </c>
      <c r="F9" s="10"/>
      <c r="G9" s="10"/>
    </row>
    <row r="10" spans="1:7" ht="12.75">
      <c r="A10" s="11" t="s">
        <v>53</v>
      </c>
      <c r="B10" s="13" t="s">
        <v>54</v>
      </c>
      <c r="C10" s="10">
        <v>80</v>
      </c>
      <c r="D10" s="10">
        <v>85.29</v>
      </c>
      <c r="E10" s="10">
        <v>96</v>
      </c>
      <c r="F10" s="10"/>
      <c r="G10" s="10"/>
    </row>
    <row r="11" spans="1:8" ht="12.75">
      <c r="A11" s="11" t="s">
        <v>55</v>
      </c>
      <c r="B11" s="13" t="s">
        <v>56</v>
      </c>
      <c r="C11" s="10">
        <v>65</v>
      </c>
      <c r="D11" s="10">
        <v>84.29</v>
      </c>
      <c r="E11" s="10">
        <v>98</v>
      </c>
      <c r="F11" s="10"/>
      <c r="G11" s="10">
        <v>32.9</v>
      </c>
      <c r="H11" s="10"/>
    </row>
    <row r="12" spans="1:8" ht="12.75">
      <c r="A12" s="11" t="s">
        <v>57</v>
      </c>
      <c r="B12" s="13" t="s">
        <v>58</v>
      </c>
      <c r="C12" s="10">
        <v>70</v>
      </c>
      <c r="D12" s="10">
        <v>86.29</v>
      </c>
      <c r="E12" s="10">
        <v>90</v>
      </c>
      <c r="F12" s="10"/>
      <c r="G12" s="10"/>
      <c r="H12" s="10"/>
    </row>
    <row r="13" spans="1:8" ht="12.75">
      <c r="A13" s="11" t="s">
        <v>59</v>
      </c>
      <c r="B13" s="13" t="s">
        <v>60</v>
      </c>
      <c r="C13" s="10">
        <v>82</v>
      </c>
      <c r="D13" s="10">
        <v>87.71</v>
      </c>
      <c r="E13" s="10">
        <v>100</v>
      </c>
      <c r="F13" s="10"/>
      <c r="G13" s="10"/>
      <c r="H13" s="10"/>
    </row>
    <row r="14" spans="1:8" ht="12.75">
      <c r="A14" s="11" t="s">
        <v>11</v>
      </c>
      <c r="B14" s="13" t="s">
        <v>12</v>
      </c>
      <c r="C14" s="10">
        <v>75</v>
      </c>
      <c r="D14" s="10">
        <v>91.25</v>
      </c>
      <c r="E14" s="10"/>
      <c r="F14" s="10"/>
      <c r="G14" s="10">
        <v>88</v>
      </c>
      <c r="H14" s="10">
        <v>3</v>
      </c>
    </row>
    <row r="15" spans="1:8" ht="12.75">
      <c r="A15" s="11" t="s">
        <v>61</v>
      </c>
      <c r="B15" s="13" t="s">
        <v>62</v>
      </c>
      <c r="C15" s="10">
        <v>83</v>
      </c>
      <c r="D15" s="10">
        <v>96.71</v>
      </c>
      <c r="E15" s="10">
        <v>97</v>
      </c>
      <c r="F15" s="10">
        <v>96</v>
      </c>
      <c r="G15" s="10">
        <v>96</v>
      </c>
      <c r="H15" s="10">
        <v>4</v>
      </c>
    </row>
    <row r="16" spans="1:8" ht="12.75">
      <c r="A16" s="11" t="s">
        <v>4</v>
      </c>
      <c r="B16" s="13" t="s">
        <v>5</v>
      </c>
      <c r="C16" s="10">
        <v>87</v>
      </c>
      <c r="D16" s="10">
        <v>94.29</v>
      </c>
      <c r="E16" s="10">
        <v>90</v>
      </c>
      <c r="F16" s="10">
        <v>96</v>
      </c>
      <c r="G16" s="10">
        <v>93</v>
      </c>
      <c r="H16" s="10">
        <v>4</v>
      </c>
    </row>
    <row r="17" spans="1:8" ht="12.75">
      <c r="A17" s="11" t="s">
        <v>7</v>
      </c>
      <c r="B17" s="13" t="s">
        <v>8</v>
      </c>
      <c r="C17" s="10">
        <v>90</v>
      </c>
      <c r="D17" s="10">
        <v>89.71</v>
      </c>
      <c r="E17" s="10">
        <v>90</v>
      </c>
      <c r="F17" s="10">
        <v>92</v>
      </c>
      <c r="G17" s="10">
        <v>90</v>
      </c>
      <c r="H17" s="10">
        <v>4</v>
      </c>
    </row>
    <row r="18" spans="1:8" ht="12.75">
      <c r="A18" s="11" t="s">
        <v>9</v>
      </c>
      <c r="B18" s="13" t="s">
        <v>10</v>
      </c>
      <c r="C18" s="10">
        <v>96</v>
      </c>
      <c r="D18" s="10">
        <v>94.37</v>
      </c>
      <c r="E18" s="10"/>
      <c r="F18" s="10"/>
      <c r="G18" s="10">
        <v>94</v>
      </c>
      <c r="H18" s="10">
        <v>4</v>
      </c>
    </row>
    <row r="19" spans="1:8" ht="12.75">
      <c r="A19" s="11" t="s">
        <v>13</v>
      </c>
      <c r="B19" s="13" t="s">
        <v>14</v>
      </c>
      <c r="C19" s="10">
        <v>94</v>
      </c>
      <c r="D19" s="10">
        <v>82</v>
      </c>
      <c r="E19" s="10">
        <v>85</v>
      </c>
      <c r="F19" s="10">
        <v>98</v>
      </c>
      <c r="G19" s="10">
        <v>88</v>
      </c>
      <c r="H19" s="10">
        <v>4</v>
      </c>
    </row>
    <row r="20" spans="1:8" ht="12.75">
      <c r="A20" s="2"/>
      <c r="B20" s="2"/>
      <c r="C20" s="2">
        <f>COUNTIF(C9:C19,"&lt;75")</f>
        <v>2</v>
      </c>
      <c r="D20" s="2">
        <f>COUNTIF(D9:D19,"&lt;60")</f>
        <v>0</v>
      </c>
      <c r="E20" s="2">
        <f>COUNTIF(E9:E19,"&lt;60")</f>
        <v>0</v>
      </c>
      <c r="F20" s="2">
        <f>COUNTIF(F9:F19,"&lt;60")</f>
        <v>0</v>
      </c>
      <c r="G20" s="2">
        <f>COUNTIF(G9:G19,"&lt;60")</f>
        <v>1</v>
      </c>
      <c r="H20" s="2">
        <f>COUNTIF(H6:H19,"&lt;2")</f>
        <v>0</v>
      </c>
    </row>
  </sheetData>
  <mergeCells count="1">
    <mergeCell ref="C1:H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26.42187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6.00390625" style="0" bestFit="1" customWidth="1"/>
    <col min="8" max="8" width="5.00390625" style="0" bestFit="1" customWidth="1"/>
  </cols>
  <sheetData>
    <row r="1" spans="1:9" ht="12.75">
      <c r="A1" s="2" t="s">
        <v>86</v>
      </c>
      <c r="B1" s="2" t="s">
        <v>34</v>
      </c>
      <c r="C1" s="99" t="s">
        <v>195</v>
      </c>
      <c r="D1" s="99"/>
      <c r="E1" s="99"/>
      <c r="F1" s="99"/>
      <c r="G1" s="99"/>
      <c r="H1" s="99"/>
      <c r="I1" s="42">
        <v>67</v>
      </c>
    </row>
    <row r="2" spans="1:8" ht="12.75">
      <c r="A2" s="2" t="s">
        <v>87</v>
      </c>
      <c r="B2" s="2"/>
      <c r="C2" s="2"/>
      <c r="D2" s="2"/>
      <c r="E2" s="2"/>
      <c r="F2" s="2"/>
      <c r="G2" s="2"/>
      <c r="H2" s="2"/>
    </row>
    <row r="3" spans="1:8" ht="12.75">
      <c r="A3" s="2" t="s">
        <v>36</v>
      </c>
      <c r="B3" s="2" t="s">
        <v>37</v>
      </c>
      <c r="C3" s="2" t="s">
        <v>38</v>
      </c>
      <c r="D3" s="2" t="s">
        <v>63</v>
      </c>
      <c r="E3" s="2" t="s">
        <v>40</v>
      </c>
      <c r="F3" s="2" t="s">
        <v>41</v>
      </c>
      <c r="G3" s="2"/>
      <c r="H3" s="2"/>
    </row>
    <row r="4" spans="1:8" ht="12.75">
      <c r="A4" s="2" t="s">
        <v>20</v>
      </c>
      <c r="B4" t="s">
        <v>238</v>
      </c>
      <c r="C4" s="2"/>
      <c r="D4" s="2"/>
      <c r="E4" s="2"/>
      <c r="F4" s="2"/>
      <c r="G4" s="2"/>
      <c r="H4" s="2"/>
    </row>
    <row r="5" spans="1:8" ht="12.75">
      <c r="A5" s="2" t="s">
        <v>22</v>
      </c>
      <c r="B5" s="2" t="s">
        <v>239</v>
      </c>
      <c r="C5" s="2"/>
      <c r="D5" s="2"/>
      <c r="E5" s="2"/>
      <c r="F5" s="2"/>
      <c r="G5" s="2"/>
      <c r="H5" s="2"/>
    </row>
    <row r="6" spans="1:8" ht="12.75">
      <c r="A6" s="2" t="s">
        <v>42</v>
      </c>
      <c r="B6" s="9">
        <v>971503863591</v>
      </c>
      <c r="C6" s="2"/>
      <c r="D6" s="2"/>
      <c r="E6" s="2"/>
      <c r="F6" s="2"/>
      <c r="G6" s="2"/>
      <c r="H6" s="1">
        <f>((0.05*AVERAGE(C9:C13))+(0.35*AVERAGE(D9:D13))+(0.3*AVERAGE(E9:E13)))/0.7</f>
        <v>87.59985714285715</v>
      </c>
    </row>
    <row r="7" spans="1:8" ht="12.75">
      <c r="A7" s="2" t="s">
        <v>43</v>
      </c>
      <c r="B7" s="2">
        <v>3.13</v>
      </c>
      <c r="C7" s="10">
        <f>AVERAGE(C8:C13)</f>
        <v>78.4</v>
      </c>
      <c r="D7" s="2"/>
      <c r="E7" s="2"/>
      <c r="F7" s="2"/>
      <c r="G7" s="2"/>
      <c r="H7" s="10">
        <f>AVERAGE(E9:E13)</f>
        <v>93.2</v>
      </c>
    </row>
    <row r="8" spans="1:8" ht="12.75">
      <c r="A8" s="2" t="s">
        <v>45</v>
      </c>
      <c r="B8" s="13" t="s">
        <v>46</v>
      </c>
      <c r="C8" s="12" t="s">
        <v>47</v>
      </c>
      <c r="D8" s="12" t="s">
        <v>48</v>
      </c>
      <c r="E8" s="12" t="s">
        <v>49</v>
      </c>
      <c r="F8" s="12" t="s">
        <v>23</v>
      </c>
      <c r="G8" s="12" t="s">
        <v>50</v>
      </c>
      <c r="H8" s="12" t="s">
        <v>43</v>
      </c>
    </row>
    <row r="9" spans="1:7" ht="12.75">
      <c r="A9" s="11" t="s">
        <v>51</v>
      </c>
      <c r="B9" s="13" t="s">
        <v>52</v>
      </c>
      <c r="C9" s="10">
        <v>88</v>
      </c>
      <c r="D9" s="10">
        <v>78.29</v>
      </c>
      <c r="E9" s="10">
        <v>100</v>
      </c>
      <c r="F9" s="10"/>
      <c r="G9" s="10"/>
    </row>
    <row r="10" spans="1:7" ht="12.75">
      <c r="A10" s="11" t="s">
        <v>53</v>
      </c>
      <c r="B10" s="13" t="s">
        <v>54</v>
      </c>
      <c r="C10" s="10">
        <v>75</v>
      </c>
      <c r="D10" s="10">
        <v>89</v>
      </c>
      <c r="E10" s="10">
        <v>93</v>
      </c>
      <c r="F10" s="10"/>
      <c r="G10" s="10"/>
    </row>
    <row r="11" spans="1:8" ht="12.75">
      <c r="A11" s="11" t="s">
        <v>55</v>
      </c>
      <c r="B11" s="13" t="s">
        <v>56</v>
      </c>
      <c r="C11" s="10">
        <v>73</v>
      </c>
      <c r="D11" s="10">
        <v>77.14</v>
      </c>
      <c r="E11" s="10">
        <v>90</v>
      </c>
      <c r="F11" s="10"/>
      <c r="G11" s="10">
        <v>30.15</v>
      </c>
      <c r="H11" s="10"/>
    </row>
    <row r="12" spans="1:8" ht="12.75">
      <c r="A12" s="11" t="s">
        <v>57</v>
      </c>
      <c r="B12" s="13" t="s">
        <v>58</v>
      </c>
      <c r="C12" s="10">
        <v>64</v>
      </c>
      <c r="D12" s="10">
        <v>80.43</v>
      </c>
      <c r="E12" s="10">
        <v>83</v>
      </c>
      <c r="F12" s="10"/>
      <c r="G12" s="10"/>
      <c r="H12" s="10"/>
    </row>
    <row r="13" spans="1:8" ht="12.75">
      <c r="A13" s="11" t="s">
        <v>59</v>
      </c>
      <c r="B13" s="13" t="s">
        <v>60</v>
      </c>
      <c r="C13" s="10">
        <v>92</v>
      </c>
      <c r="D13" s="10">
        <v>95.71</v>
      </c>
      <c r="E13" s="10">
        <v>100</v>
      </c>
      <c r="F13" s="10"/>
      <c r="G13" s="10"/>
      <c r="H13" s="10"/>
    </row>
    <row r="14" spans="1:8" ht="12.75">
      <c r="A14" s="11" t="s">
        <v>4</v>
      </c>
      <c r="B14" s="13" t="s">
        <v>5</v>
      </c>
      <c r="C14" s="10">
        <v>70</v>
      </c>
      <c r="D14" s="10">
        <v>67.14</v>
      </c>
      <c r="E14" s="10">
        <v>88</v>
      </c>
      <c r="F14" s="10">
        <v>75</v>
      </c>
      <c r="G14" s="10">
        <v>76</v>
      </c>
      <c r="H14" s="10">
        <v>2</v>
      </c>
    </row>
    <row r="15" spans="1:8" ht="12.75">
      <c r="A15" s="11" t="s">
        <v>11</v>
      </c>
      <c r="B15" s="13" t="s">
        <v>12</v>
      </c>
      <c r="C15" s="10">
        <v>50</v>
      </c>
      <c r="D15" s="10">
        <v>81.25</v>
      </c>
      <c r="E15" s="10">
        <v>0</v>
      </c>
      <c r="F15" s="10">
        <v>0</v>
      </c>
      <c r="G15" s="10">
        <v>75</v>
      </c>
      <c r="H15" s="10">
        <v>2</v>
      </c>
    </row>
    <row r="16" spans="1:8" ht="12.75">
      <c r="A16" s="11" t="s">
        <v>7</v>
      </c>
      <c r="B16" s="13" t="s">
        <v>8</v>
      </c>
      <c r="C16" s="10">
        <v>84</v>
      </c>
      <c r="D16" s="10">
        <v>84</v>
      </c>
      <c r="E16" s="10">
        <v>83</v>
      </c>
      <c r="F16" s="10">
        <v>80</v>
      </c>
      <c r="G16" s="10">
        <v>82</v>
      </c>
      <c r="H16" s="10">
        <v>3</v>
      </c>
    </row>
    <row r="17" spans="1:8" ht="12.75">
      <c r="A17" s="11" t="s">
        <v>9</v>
      </c>
      <c r="B17" s="13" t="s">
        <v>10</v>
      </c>
      <c r="C17" s="10">
        <v>73</v>
      </c>
      <c r="D17" s="10">
        <v>83</v>
      </c>
      <c r="E17" s="10"/>
      <c r="F17" s="10"/>
      <c r="G17" s="10">
        <v>82</v>
      </c>
      <c r="H17" s="10">
        <v>3</v>
      </c>
    </row>
    <row r="18" spans="1:8" ht="12.75">
      <c r="A18" s="11" t="s">
        <v>61</v>
      </c>
      <c r="B18" s="13" t="s">
        <v>62</v>
      </c>
      <c r="C18" s="10">
        <v>63</v>
      </c>
      <c r="D18" s="10">
        <v>93.57</v>
      </c>
      <c r="E18" s="10">
        <v>90</v>
      </c>
      <c r="F18" s="10">
        <v>94</v>
      </c>
      <c r="G18" s="10">
        <v>91</v>
      </c>
      <c r="H18" s="10">
        <v>4</v>
      </c>
    </row>
    <row r="19" spans="1:8" ht="12.75">
      <c r="A19" s="11" t="s">
        <v>13</v>
      </c>
      <c r="B19" s="13" t="s">
        <v>14</v>
      </c>
      <c r="C19" s="10">
        <v>97</v>
      </c>
      <c r="D19" s="10">
        <v>85.43</v>
      </c>
      <c r="E19" s="10">
        <v>95</v>
      </c>
      <c r="F19" s="10">
        <v>98</v>
      </c>
      <c r="G19" s="10">
        <v>93</v>
      </c>
      <c r="H19" s="10">
        <v>4</v>
      </c>
    </row>
    <row r="20" spans="1:8" ht="12.75">
      <c r="A20" s="2"/>
      <c r="B20" s="2"/>
      <c r="C20" s="2">
        <f>COUNTIF(C9:C19,"&lt;75")</f>
        <v>6</v>
      </c>
      <c r="D20" s="2">
        <f>COUNTIF(D9:D19,"&lt;60")</f>
        <v>0</v>
      </c>
      <c r="E20" s="2">
        <f>COUNTIF(E9:E19,"&lt;60")</f>
        <v>1</v>
      </c>
      <c r="F20" s="2">
        <f>COUNTIF(F9:F19,"&lt;60")</f>
        <v>1</v>
      </c>
      <c r="G20" s="2">
        <f>COUNTIF(G9:G19,"&lt;60")</f>
        <v>1</v>
      </c>
      <c r="H20" s="2">
        <f>COUNTIF(H6:H19,"&lt;2")</f>
        <v>0</v>
      </c>
    </row>
  </sheetData>
  <mergeCells count="1">
    <mergeCell ref="C1:H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22.851562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105</v>
      </c>
      <c r="B1" s="2" t="s">
        <v>34</v>
      </c>
      <c r="C1" s="99" t="s">
        <v>195</v>
      </c>
      <c r="D1" s="99"/>
      <c r="E1" s="99"/>
      <c r="F1" s="99"/>
      <c r="G1" s="99"/>
      <c r="H1" s="99"/>
      <c r="I1" s="42">
        <v>70</v>
      </c>
    </row>
    <row r="2" spans="1:8" ht="12.75">
      <c r="A2" s="2" t="s">
        <v>106</v>
      </c>
      <c r="B2" s="2"/>
      <c r="C2" s="2"/>
      <c r="D2" s="2"/>
      <c r="E2" s="2"/>
      <c r="F2" s="2"/>
      <c r="G2" s="2"/>
      <c r="H2" s="2"/>
    </row>
    <row r="3" spans="1:8" ht="12.75">
      <c r="A3" s="2" t="s">
        <v>36</v>
      </c>
      <c r="B3" s="2" t="s">
        <v>37</v>
      </c>
      <c r="C3" s="2" t="s">
        <v>38</v>
      </c>
      <c r="D3" s="2" t="s">
        <v>39</v>
      </c>
      <c r="E3" s="2" t="s">
        <v>40</v>
      </c>
      <c r="F3" s="2" t="s">
        <v>41</v>
      </c>
      <c r="G3" s="2"/>
      <c r="H3" s="2"/>
    </row>
    <row r="4" spans="1:8" ht="12.75">
      <c r="A4" s="2" t="s">
        <v>20</v>
      </c>
      <c r="C4" s="2"/>
      <c r="D4" s="2"/>
      <c r="E4" s="2"/>
      <c r="F4" s="2"/>
      <c r="G4" s="2"/>
      <c r="H4" s="2"/>
    </row>
    <row r="5" spans="1:8" ht="12.75">
      <c r="A5" s="2" t="s">
        <v>22</v>
      </c>
      <c r="B5" s="2" t="s">
        <v>241</v>
      </c>
      <c r="C5" s="2"/>
      <c r="D5" s="2"/>
      <c r="E5" s="2"/>
      <c r="F5" s="2"/>
      <c r="G5" s="2"/>
      <c r="H5" s="2"/>
    </row>
    <row r="6" spans="1:8" ht="12.75">
      <c r="A6" s="2" t="s">
        <v>42</v>
      </c>
      <c r="B6" s="9">
        <v>971507565234</v>
      </c>
      <c r="C6" s="2"/>
      <c r="D6" s="2"/>
      <c r="E6" s="2"/>
      <c r="F6" s="2"/>
      <c r="G6" s="2"/>
      <c r="H6" s="1">
        <f>((0.05*AVERAGE(C9:C13))+(0.35*AVERAGE(D9:D13))+(0.3*AVERAGE(E9:E13)))/0.7</f>
        <v>70.10057142857143</v>
      </c>
    </row>
    <row r="7" spans="1:8" ht="12.75">
      <c r="A7" s="2" t="s">
        <v>43</v>
      </c>
      <c r="B7" s="2">
        <v>2.27</v>
      </c>
      <c r="C7" s="10">
        <f>AVERAGE(C8:C13)</f>
        <v>55.2</v>
      </c>
      <c r="D7" s="2"/>
      <c r="E7" s="2"/>
      <c r="F7" s="2"/>
      <c r="G7" s="2"/>
      <c r="H7" s="10">
        <f>AVERAGE(E9:E13)</f>
        <v>71.6</v>
      </c>
    </row>
    <row r="8" spans="1:8" ht="12.75">
      <c r="A8" s="2" t="s">
        <v>45</v>
      </c>
      <c r="B8" s="13" t="s">
        <v>46</v>
      </c>
      <c r="C8" s="12" t="s">
        <v>47</v>
      </c>
      <c r="D8" s="12" t="s">
        <v>48</v>
      </c>
      <c r="E8" s="12" t="s">
        <v>49</v>
      </c>
      <c r="F8" s="12" t="s">
        <v>23</v>
      </c>
      <c r="G8" s="12" t="s">
        <v>50</v>
      </c>
      <c r="H8" s="12" t="s">
        <v>43</v>
      </c>
    </row>
    <row r="9" spans="1:7" ht="12.75">
      <c r="A9" s="11" t="s">
        <v>51</v>
      </c>
      <c r="B9" s="13" t="s">
        <v>52</v>
      </c>
      <c r="C9" s="10">
        <v>44</v>
      </c>
      <c r="D9" s="10">
        <v>68</v>
      </c>
      <c r="E9" s="10">
        <v>100</v>
      </c>
      <c r="F9" s="10"/>
      <c r="G9" s="10"/>
    </row>
    <row r="10" spans="1:7" ht="12.75">
      <c r="A10" s="11" t="s">
        <v>53</v>
      </c>
      <c r="B10" s="13" t="s">
        <v>54</v>
      </c>
      <c r="C10" s="10">
        <v>73</v>
      </c>
      <c r="D10" s="10">
        <v>85.43</v>
      </c>
      <c r="E10" s="10">
        <v>41</v>
      </c>
      <c r="F10" s="10"/>
      <c r="G10" s="10"/>
    </row>
    <row r="11" spans="1:8" ht="12.75">
      <c r="A11" s="11" t="s">
        <v>55</v>
      </c>
      <c r="B11" s="13" t="s">
        <v>56</v>
      </c>
      <c r="C11" s="10">
        <v>56</v>
      </c>
      <c r="D11" s="10">
        <v>51.43</v>
      </c>
      <c r="E11" s="10">
        <v>75</v>
      </c>
      <c r="F11" s="10"/>
      <c r="G11" s="10">
        <v>26.3</v>
      </c>
      <c r="H11" s="10"/>
    </row>
    <row r="12" spans="1:8" ht="12.75">
      <c r="A12" s="11" t="s">
        <v>57</v>
      </c>
      <c r="B12" s="13" t="s">
        <v>58</v>
      </c>
      <c r="C12" s="10">
        <v>43</v>
      </c>
      <c r="D12" s="10">
        <v>81.57</v>
      </c>
      <c r="E12" s="10">
        <v>92</v>
      </c>
      <c r="F12" s="10"/>
      <c r="G12" s="10"/>
      <c r="H12" s="10"/>
    </row>
    <row r="13" spans="1:8" ht="12.75">
      <c r="A13" s="11" t="s">
        <v>59</v>
      </c>
      <c r="B13" s="13" t="s">
        <v>60</v>
      </c>
      <c r="C13" s="10">
        <v>60</v>
      </c>
      <c r="D13" s="10">
        <v>68.29</v>
      </c>
      <c r="E13" s="10">
        <v>50</v>
      </c>
      <c r="F13" s="10"/>
      <c r="G13" s="10"/>
      <c r="H13" s="10"/>
    </row>
    <row r="14" spans="1:8" ht="12.75">
      <c r="A14" s="11" t="s">
        <v>7</v>
      </c>
      <c r="B14" s="13" t="s">
        <v>8</v>
      </c>
      <c r="C14" s="10">
        <v>84</v>
      </c>
      <c r="D14" s="10">
        <v>57.14</v>
      </c>
      <c r="E14" s="10">
        <v>70</v>
      </c>
      <c r="F14" s="10">
        <v>70</v>
      </c>
      <c r="G14" s="10">
        <v>66</v>
      </c>
      <c r="H14" s="10">
        <v>1</v>
      </c>
    </row>
    <row r="15" spans="1:8" ht="12.75">
      <c r="A15" s="11" t="s">
        <v>9</v>
      </c>
      <c r="B15" s="13" t="s">
        <v>10</v>
      </c>
      <c r="C15" s="10">
        <v>60</v>
      </c>
      <c r="D15" s="10">
        <v>69.37</v>
      </c>
      <c r="E15" s="10"/>
      <c r="F15" s="10"/>
      <c r="G15" s="10">
        <v>69</v>
      </c>
      <c r="H15" s="10">
        <v>2</v>
      </c>
    </row>
    <row r="16" spans="1:8" ht="12.75">
      <c r="A16" s="11" t="s">
        <v>13</v>
      </c>
      <c r="B16" s="13" t="s">
        <v>14</v>
      </c>
      <c r="C16" s="10">
        <v>87</v>
      </c>
      <c r="D16" s="10">
        <v>75.43</v>
      </c>
      <c r="E16" s="10">
        <v>60</v>
      </c>
      <c r="F16" s="10">
        <v>83</v>
      </c>
      <c r="G16" s="10">
        <v>74</v>
      </c>
      <c r="H16" s="10">
        <v>2</v>
      </c>
    </row>
    <row r="17" spans="1:8" ht="12.75">
      <c r="A17" s="11" t="s">
        <v>61</v>
      </c>
      <c r="B17" s="13" t="s">
        <v>62</v>
      </c>
      <c r="C17" s="10">
        <v>66</v>
      </c>
      <c r="D17" s="10">
        <v>64.14</v>
      </c>
      <c r="E17" s="10">
        <v>85</v>
      </c>
      <c r="F17" s="10">
        <v>92</v>
      </c>
      <c r="G17" s="10">
        <v>79</v>
      </c>
      <c r="H17" s="10">
        <v>3</v>
      </c>
    </row>
    <row r="18" spans="1:8" ht="12.75">
      <c r="A18" s="11" t="s">
        <v>4</v>
      </c>
      <c r="B18" s="13" t="s">
        <v>5</v>
      </c>
      <c r="C18" s="10">
        <v>74</v>
      </c>
      <c r="D18" s="10">
        <v>80</v>
      </c>
      <c r="E18" s="10">
        <v>72</v>
      </c>
      <c r="F18" s="10">
        <v>94</v>
      </c>
      <c r="G18" s="10">
        <v>82</v>
      </c>
      <c r="H18" s="10">
        <v>3</v>
      </c>
    </row>
    <row r="19" spans="1:8" ht="12.75">
      <c r="A19" s="11" t="s">
        <v>11</v>
      </c>
      <c r="B19" s="13" t="s">
        <v>12</v>
      </c>
      <c r="C19" s="10">
        <v>91</v>
      </c>
      <c r="D19" s="10">
        <v>80</v>
      </c>
      <c r="E19" s="10">
        <v>0</v>
      </c>
      <c r="F19" s="10">
        <v>0</v>
      </c>
      <c r="G19" s="10">
        <v>82.2</v>
      </c>
      <c r="H19" s="10">
        <v>3</v>
      </c>
    </row>
    <row r="20" spans="1:8" ht="12.75">
      <c r="A20" s="2"/>
      <c r="B20" s="2"/>
      <c r="C20" s="2">
        <f>COUNTIF(C9:C19,"&lt;75")</f>
        <v>8</v>
      </c>
      <c r="D20" s="2">
        <f>COUNTIF(D9:D19,"&lt;60")</f>
        <v>2</v>
      </c>
      <c r="E20" s="2">
        <f>COUNTIF(E9:E19,"&lt;60")</f>
        <v>3</v>
      </c>
      <c r="F20" s="2">
        <f>COUNTIF(F9:F19,"&lt;60")</f>
        <v>1</v>
      </c>
      <c r="G20" s="2">
        <f>COUNTIF(G9:G19,"&lt;60")</f>
        <v>1</v>
      </c>
      <c r="H20" s="2">
        <f>COUNTIF(H6:H19,"&lt;2")</f>
        <v>1</v>
      </c>
    </row>
  </sheetData>
  <mergeCells count="1">
    <mergeCell ref="C1:H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21.421875" style="0" customWidth="1"/>
    <col min="2" max="2" width="26.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97</v>
      </c>
      <c r="B1" s="2" t="s">
        <v>34</v>
      </c>
      <c r="C1" s="99" t="s">
        <v>195</v>
      </c>
      <c r="D1" s="99"/>
      <c r="E1" s="99"/>
      <c r="F1" s="99"/>
      <c r="G1" s="99"/>
      <c r="H1" s="99"/>
      <c r="I1" s="42"/>
    </row>
    <row r="2" spans="1:8" ht="12.75">
      <c r="A2" s="2" t="s">
        <v>98</v>
      </c>
      <c r="B2" s="2"/>
      <c r="C2" s="2"/>
      <c r="D2" s="2"/>
      <c r="E2" s="2"/>
      <c r="F2" s="2"/>
      <c r="G2" s="2"/>
      <c r="H2" s="2"/>
    </row>
    <row r="3" spans="1:8" ht="12.75">
      <c r="A3" s="2" t="s">
        <v>36</v>
      </c>
      <c r="B3" s="2" t="s">
        <v>37</v>
      </c>
      <c r="C3" s="2" t="s">
        <v>38</v>
      </c>
      <c r="D3" s="2" t="s">
        <v>96</v>
      </c>
      <c r="E3" s="2" t="s">
        <v>40</v>
      </c>
      <c r="F3" s="2" t="s">
        <v>41</v>
      </c>
      <c r="G3" s="2"/>
      <c r="H3" s="2"/>
    </row>
    <row r="4" spans="1:8" ht="12.75">
      <c r="A4" s="2" t="s">
        <v>20</v>
      </c>
      <c r="C4" s="2"/>
      <c r="D4" s="2"/>
      <c r="E4" s="2"/>
      <c r="F4" s="2"/>
      <c r="G4" s="2"/>
      <c r="H4" s="2"/>
    </row>
    <row r="5" spans="1:8" ht="12.75">
      <c r="A5" s="2" t="s">
        <v>22</v>
      </c>
      <c r="B5" s="2"/>
      <c r="C5" s="2"/>
      <c r="D5" s="2"/>
      <c r="E5" s="2"/>
      <c r="F5" s="2"/>
      <c r="G5" s="2"/>
      <c r="H5" s="2"/>
    </row>
    <row r="6" spans="1:8" ht="12.75">
      <c r="A6" s="2" t="s">
        <v>42</v>
      </c>
      <c r="B6" s="9">
        <v>971508644882</v>
      </c>
      <c r="C6" s="2"/>
      <c r="D6" s="2"/>
      <c r="E6" s="2"/>
      <c r="F6" s="2"/>
      <c r="G6" s="2"/>
      <c r="H6" s="2"/>
    </row>
    <row r="7" spans="1:8" ht="12.75">
      <c r="A7" s="2" t="s">
        <v>43</v>
      </c>
      <c r="B7" s="2">
        <v>2.13</v>
      </c>
      <c r="C7" s="10">
        <f>AVERAGE(C9:C14)</f>
        <v>60.5</v>
      </c>
      <c r="D7" s="2"/>
      <c r="E7" s="2"/>
      <c r="F7" s="2"/>
      <c r="G7" s="2"/>
      <c r="H7" s="2"/>
    </row>
    <row r="8" spans="1:8" ht="12.75">
      <c r="A8" s="2" t="s">
        <v>45</v>
      </c>
      <c r="B8" s="13" t="s">
        <v>46</v>
      </c>
      <c r="C8" s="12" t="s">
        <v>47</v>
      </c>
      <c r="D8" s="12" t="s">
        <v>48</v>
      </c>
      <c r="E8" s="12" t="s">
        <v>49</v>
      </c>
      <c r="F8" s="12" t="s">
        <v>23</v>
      </c>
      <c r="G8" s="12" t="s">
        <v>50</v>
      </c>
      <c r="H8" s="12" t="s">
        <v>43</v>
      </c>
    </row>
    <row r="9" spans="1:8" ht="12.75">
      <c r="A9" s="11" t="s">
        <v>11</v>
      </c>
      <c r="B9" s="13" t="s">
        <v>12</v>
      </c>
      <c r="C9" s="10">
        <v>0</v>
      </c>
      <c r="D9" s="10">
        <v>0</v>
      </c>
      <c r="E9" s="10"/>
      <c r="F9" s="10"/>
      <c r="G9" s="10">
        <v>0</v>
      </c>
      <c r="H9" s="1">
        <f>AVERAGE(C9:G14)</f>
        <v>64.40846153846154</v>
      </c>
    </row>
    <row r="10" spans="1:8" ht="12.75">
      <c r="A10" s="11" t="s">
        <v>7</v>
      </c>
      <c r="B10" s="13" t="s">
        <v>8</v>
      </c>
      <c r="C10" s="10">
        <v>69</v>
      </c>
      <c r="D10" s="10">
        <v>54.86</v>
      </c>
      <c r="E10" s="10">
        <v>60</v>
      </c>
      <c r="F10" s="10">
        <v>72</v>
      </c>
      <c r="G10" s="10">
        <v>62</v>
      </c>
      <c r="H10" s="10">
        <f>AVERAGE(E10)</f>
        <v>60</v>
      </c>
    </row>
    <row r="11" spans="1:8" ht="12.75">
      <c r="A11" s="11" t="s">
        <v>9</v>
      </c>
      <c r="B11" s="13" t="s">
        <v>10</v>
      </c>
      <c r="C11" s="10">
        <v>80</v>
      </c>
      <c r="D11" s="10">
        <v>60.05</v>
      </c>
      <c r="E11" s="10"/>
      <c r="F11" s="10"/>
      <c r="G11" s="10">
        <v>61</v>
      </c>
      <c r="H11" s="10">
        <v>1</v>
      </c>
    </row>
    <row r="12" spans="1:8" ht="12.75">
      <c r="A12" s="11" t="s">
        <v>4</v>
      </c>
      <c r="B12" s="13" t="s">
        <v>5</v>
      </c>
      <c r="C12" s="10">
        <v>61</v>
      </c>
      <c r="D12" s="10">
        <v>82.86</v>
      </c>
      <c r="E12" s="10">
        <v>45</v>
      </c>
      <c r="F12" s="10">
        <v>80</v>
      </c>
      <c r="G12" s="10">
        <v>70</v>
      </c>
      <c r="H12" s="10">
        <v>2</v>
      </c>
    </row>
    <row r="13" spans="1:8" ht="12.75">
      <c r="A13" s="11" t="s">
        <v>61</v>
      </c>
      <c r="B13" s="13" t="s">
        <v>62</v>
      </c>
      <c r="C13" s="10">
        <v>61</v>
      </c>
      <c r="D13" s="10">
        <v>87.71</v>
      </c>
      <c r="E13" s="10">
        <v>52</v>
      </c>
      <c r="F13" s="10">
        <v>94</v>
      </c>
      <c r="G13" s="10">
        <v>78</v>
      </c>
      <c r="H13" s="10">
        <v>3</v>
      </c>
    </row>
    <row r="14" spans="1:8" ht="12.75">
      <c r="A14" s="11" t="s">
        <v>13</v>
      </c>
      <c r="B14" s="13" t="s">
        <v>14</v>
      </c>
      <c r="C14" s="10">
        <v>92</v>
      </c>
      <c r="D14" s="10">
        <v>81.14</v>
      </c>
      <c r="E14" s="10">
        <v>85</v>
      </c>
      <c r="F14" s="10">
        <v>98</v>
      </c>
      <c r="G14" s="10">
        <v>88</v>
      </c>
      <c r="H14" s="10">
        <v>4</v>
      </c>
    </row>
    <row r="15" spans="1:8" ht="12.75">
      <c r="A15" s="11"/>
      <c r="B15" s="13"/>
      <c r="C15" s="10"/>
      <c r="D15" s="10"/>
      <c r="E15" s="10"/>
      <c r="F15" s="10"/>
      <c r="G15" s="10"/>
      <c r="H15" s="10"/>
    </row>
    <row r="16" spans="1:8" ht="12.75">
      <c r="A16" s="11"/>
      <c r="B16" s="13"/>
      <c r="C16" s="10"/>
      <c r="D16" s="10"/>
      <c r="E16" s="10"/>
      <c r="F16" s="10"/>
      <c r="G16" s="10"/>
      <c r="H16" s="10"/>
    </row>
    <row r="17" spans="1:8" ht="12.75">
      <c r="A17" s="11"/>
      <c r="B17" s="13"/>
      <c r="C17" s="10"/>
      <c r="D17" s="10"/>
      <c r="E17" s="10"/>
      <c r="F17" s="10"/>
      <c r="G17" s="10"/>
      <c r="H17" s="10"/>
    </row>
    <row r="18" spans="1:8" ht="12.75">
      <c r="A18" s="11"/>
      <c r="B18" s="13"/>
      <c r="C18" s="10"/>
      <c r="D18" s="10"/>
      <c r="E18" s="10"/>
      <c r="F18" s="10"/>
      <c r="G18" s="10"/>
      <c r="H18" s="10"/>
    </row>
    <row r="19" spans="1:8" ht="12.75">
      <c r="A19" s="11"/>
      <c r="B19" s="13"/>
      <c r="C19" s="10"/>
      <c r="D19" s="10"/>
      <c r="E19" s="10"/>
      <c r="F19" s="10"/>
      <c r="G19" s="10"/>
      <c r="H19" s="10"/>
    </row>
    <row r="20" spans="1:8" ht="12.75">
      <c r="A20" s="2"/>
      <c r="B20" s="2"/>
      <c r="C20" s="2"/>
      <c r="D20" s="2"/>
      <c r="E20" s="2"/>
      <c r="F20" s="2"/>
      <c r="G20" s="2"/>
      <c r="H20" s="2"/>
    </row>
  </sheetData>
  <mergeCells count="1">
    <mergeCell ref="C1:H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22.7109375" style="0"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76</v>
      </c>
      <c r="B1" s="2" t="s">
        <v>34</v>
      </c>
      <c r="C1" s="99" t="s">
        <v>195</v>
      </c>
      <c r="D1" s="99"/>
      <c r="E1" s="99"/>
      <c r="F1" s="99"/>
      <c r="G1" s="99"/>
      <c r="H1" s="99"/>
      <c r="I1" s="42">
        <v>45</v>
      </c>
    </row>
    <row r="2" spans="1:8" ht="12.75">
      <c r="A2" s="2" t="s">
        <v>77</v>
      </c>
      <c r="B2" s="2"/>
      <c r="C2" s="2"/>
      <c r="D2" s="2"/>
      <c r="E2" s="2"/>
      <c r="F2" s="2"/>
      <c r="G2" s="2"/>
      <c r="H2" s="2"/>
    </row>
    <row r="3" spans="1:8" ht="12.75">
      <c r="A3" s="2" t="s">
        <v>36</v>
      </c>
      <c r="B3" s="2" t="s">
        <v>37</v>
      </c>
      <c r="C3" s="2" t="s">
        <v>38</v>
      </c>
      <c r="D3" s="2" t="s">
        <v>63</v>
      </c>
      <c r="E3" s="2" t="s">
        <v>40</v>
      </c>
      <c r="F3" s="2" t="s">
        <v>41</v>
      </c>
      <c r="G3" s="2"/>
      <c r="H3" s="2"/>
    </row>
    <row r="4" spans="1:8" ht="12.75">
      <c r="A4" s="2" t="s">
        <v>20</v>
      </c>
      <c r="B4" s="43" t="s">
        <v>242</v>
      </c>
      <c r="C4" s="2"/>
      <c r="D4" s="2"/>
      <c r="E4" s="2"/>
      <c r="F4" s="2"/>
      <c r="G4" s="2"/>
      <c r="H4" s="2"/>
    </row>
    <row r="5" spans="1:8" ht="12.75">
      <c r="A5" s="2" t="s">
        <v>22</v>
      </c>
      <c r="B5" s="2" t="s">
        <v>243</v>
      </c>
      <c r="C5" s="2"/>
      <c r="D5" s="2"/>
      <c r="E5" s="2"/>
      <c r="F5" s="2"/>
      <c r="G5" s="2"/>
      <c r="H5" s="2"/>
    </row>
    <row r="6" spans="1:8" ht="12.75">
      <c r="A6" s="2" t="s">
        <v>42</v>
      </c>
      <c r="B6" s="9">
        <v>971502866123</v>
      </c>
      <c r="C6" s="2"/>
      <c r="D6" s="2"/>
      <c r="E6" s="2"/>
      <c r="F6" s="2"/>
      <c r="G6" s="2"/>
      <c r="H6" s="1">
        <f>((0.05*AVERAGE(C9:C13))+(0.35*AVERAGE(D9:D13))+(0.3*AVERAGE(E9:E13)))/0.7</f>
        <v>92.3857142857143</v>
      </c>
    </row>
    <row r="7" spans="1:8" ht="12.75">
      <c r="A7" s="2" t="s">
        <v>43</v>
      </c>
      <c r="B7" s="2">
        <v>4</v>
      </c>
      <c r="C7" s="10">
        <f>AVERAGE(C8:C13)</f>
        <v>86.6</v>
      </c>
      <c r="D7" s="2"/>
      <c r="E7" s="2"/>
      <c r="F7" s="2"/>
      <c r="G7" s="2"/>
      <c r="H7" s="10">
        <f>AVERAGE(E6:E10)</f>
        <v>92.5</v>
      </c>
    </row>
    <row r="8" spans="1:8" ht="12.75">
      <c r="A8" s="2" t="s">
        <v>45</v>
      </c>
      <c r="B8" s="13" t="s">
        <v>46</v>
      </c>
      <c r="C8" s="12" t="s">
        <v>47</v>
      </c>
      <c r="D8" s="12" t="s">
        <v>48</v>
      </c>
      <c r="E8" s="12" t="s">
        <v>49</v>
      </c>
      <c r="F8" s="12" t="s">
        <v>23</v>
      </c>
      <c r="G8" s="12" t="s">
        <v>50</v>
      </c>
      <c r="H8" s="12" t="s">
        <v>43</v>
      </c>
    </row>
    <row r="9" spans="1:8" ht="12.75">
      <c r="A9" s="11" t="s">
        <v>51</v>
      </c>
      <c r="B9" s="13" t="s">
        <v>52</v>
      </c>
      <c r="C9" s="10">
        <v>83</v>
      </c>
      <c r="D9" s="10">
        <v>85.71</v>
      </c>
      <c r="E9" s="10">
        <v>95</v>
      </c>
      <c r="F9" s="10"/>
      <c r="G9" s="10"/>
      <c r="H9" s="1">
        <f>AVERAGE(C9:G13)</f>
        <v>87.33125</v>
      </c>
    </row>
    <row r="10" spans="1:8" ht="12.75">
      <c r="A10" s="11" t="s">
        <v>53</v>
      </c>
      <c r="B10" s="13" t="s">
        <v>54</v>
      </c>
      <c r="C10" s="10">
        <v>82</v>
      </c>
      <c r="D10" s="10">
        <v>87.29</v>
      </c>
      <c r="E10" s="10">
        <v>90</v>
      </c>
      <c r="F10" s="10"/>
      <c r="G10" s="10"/>
      <c r="H10" s="10">
        <f>AVERAGE(E9:E13)</f>
        <v>95.2</v>
      </c>
    </row>
    <row r="11" spans="1:8" ht="12.75">
      <c r="A11" s="11" t="s">
        <v>55</v>
      </c>
      <c r="B11" s="13" t="s">
        <v>56</v>
      </c>
      <c r="C11" s="10">
        <v>87</v>
      </c>
      <c r="D11" s="10">
        <v>86.43</v>
      </c>
      <c r="E11" s="10">
        <v>100</v>
      </c>
      <c r="F11" s="10"/>
      <c r="G11" s="10">
        <v>34.3</v>
      </c>
      <c r="H11" s="10"/>
    </row>
    <row r="12" spans="1:8" ht="12.75">
      <c r="A12" s="11" t="s">
        <v>57</v>
      </c>
      <c r="B12" s="13" t="s">
        <v>58</v>
      </c>
      <c r="C12" s="10">
        <v>81</v>
      </c>
      <c r="D12" s="10">
        <v>96</v>
      </c>
      <c r="E12" s="10">
        <v>91</v>
      </c>
      <c r="F12" s="10"/>
      <c r="G12" s="10"/>
      <c r="H12" s="10"/>
    </row>
    <row r="13" spans="1:8" ht="12.75">
      <c r="A13" s="11" t="s">
        <v>59</v>
      </c>
      <c r="B13" s="13" t="s">
        <v>60</v>
      </c>
      <c r="C13" s="10">
        <v>100</v>
      </c>
      <c r="D13" s="10">
        <v>98.57</v>
      </c>
      <c r="E13" s="10">
        <v>100</v>
      </c>
      <c r="F13" s="10"/>
      <c r="G13" s="10"/>
      <c r="H13" s="10"/>
    </row>
    <row r="14" spans="1:8" ht="12.75">
      <c r="A14" s="11" t="s">
        <v>61</v>
      </c>
      <c r="B14" s="13" t="s">
        <v>62</v>
      </c>
      <c r="C14" s="10">
        <v>77</v>
      </c>
      <c r="D14" s="10">
        <v>98</v>
      </c>
      <c r="E14" s="10">
        <v>100</v>
      </c>
      <c r="F14" s="10">
        <v>94</v>
      </c>
      <c r="G14" s="10">
        <v>96</v>
      </c>
      <c r="H14" s="10">
        <v>4</v>
      </c>
    </row>
    <row r="15" spans="1:8" ht="12.75">
      <c r="A15" s="11" t="s">
        <v>4</v>
      </c>
      <c r="B15" s="13" t="s">
        <v>5</v>
      </c>
      <c r="C15" s="10">
        <v>87</v>
      </c>
      <c r="D15" s="10">
        <v>94.86</v>
      </c>
      <c r="E15" s="10">
        <v>91</v>
      </c>
      <c r="F15" s="10">
        <v>98</v>
      </c>
      <c r="G15" s="10">
        <v>94</v>
      </c>
      <c r="H15" s="10">
        <v>4</v>
      </c>
    </row>
    <row r="16" spans="1:8" ht="12.75">
      <c r="A16" s="11" t="s">
        <v>7</v>
      </c>
      <c r="B16" s="13" t="s">
        <v>8</v>
      </c>
      <c r="C16" s="10">
        <v>87</v>
      </c>
      <c r="D16" s="10">
        <v>89.14</v>
      </c>
      <c r="E16" s="10">
        <v>83</v>
      </c>
      <c r="F16" s="10">
        <v>92</v>
      </c>
      <c r="G16" s="10">
        <v>88</v>
      </c>
      <c r="H16" s="10">
        <v>4</v>
      </c>
    </row>
    <row r="17" spans="1:8" ht="12.75">
      <c r="A17" s="11" t="s">
        <v>9</v>
      </c>
      <c r="B17" s="13" t="s">
        <v>10</v>
      </c>
      <c r="C17" s="10">
        <v>66</v>
      </c>
      <c r="D17" s="10">
        <v>94.37</v>
      </c>
      <c r="E17" s="10"/>
      <c r="F17" s="10"/>
      <c r="G17" s="10">
        <v>93</v>
      </c>
      <c r="H17" s="10">
        <v>4</v>
      </c>
    </row>
    <row r="18" spans="1:8" ht="12.75">
      <c r="A18" s="11" t="s">
        <v>11</v>
      </c>
      <c r="B18" s="13" t="s">
        <v>12</v>
      </c>
      <c r="C18" s="10">
        <v>100</v>
      </c>
      <c r="D18" s="10">
        <v>91.25</v>
      </c>
      <c r="E18" s="10"/>
      <c r="F18" s="10"/>
      <c r="G18" s="10">
        <v>93</v>
      </c>
      <c r="H18" s="10">
        <v>4</v>
      </c>
    </row>
    <row r="19" spans="1:8" ht="12.75">
      <c r="A19" s="11" t="s">
        <v>13</v>
      </c>
      <c r="B19" s="13" t="s">
        <v>14</v>
      </c>
      <c r="C19" s="10">
        <v>92</v>
      </c>
      <c r="D19" s="10">
        <v>82.29</v>
      </c>
      <c r="E19" s="10">
        <v>93</v>
      </c>
      <c r="F19" s="10">
        <v>93</v>
      </c>
      <c r="G19" s="10">
        <v>89</v>
      </c>
      <c r="H19" s="10">
        <v>4</v>
      </c>
    </row>
    <row r="20" spans="1:8" ht="12.75">
      <c r="A20" s="2"/>
      <c r="B20" s="2"/>
      <c r="C20" s="2">
        <f>COUNTIF(C9:C19,"&lt;75")</f>
        <v>1</v>
      </c>
      <c r="D20" s="2">
        <f>COUNTIF(D9:D19,"&lt;60")</f>
        <v>0</v>
      </c>
      <c r="E20" s="2">
        <f>COUNTIF(E9:E19,"&lt;60")</f>
        <v>0</v>
      </c>
      <c r="F20" s="2">
        <f>COUNTIF(F9:F19,"&lt;60")</f>
        <v>0</v>
      </c>
      <c r="G20" s="2">
        <f>COUNTIF(G9:G19,"&lt;60")</f>
        <v>1</v>
      </c>
      <c r="H20" s="2">
        <f>COUNTIF(H9:H19,"&lt;2")</f>
        <v>0</v>
      </c>
    </row>
  </sheetData>
  <mergeCells count="1">
    <mergeCell ref="C1:H1"/>
  </mergeCells>
  <hyperlinks>
    <hyperlink ref="B4" r:id="rId1" display="prettyrash18@hotmail.com"/>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23.140625" style="0" bestFit="1" customWidth="1"/>
    <col min="2" max="2" width="26.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120</v>
      </c>
      <c r="B1" s="2" t="s">
        <v>34</v>
      </c>
      <c r="C1" s="99" t="s">
        <v>195</v>
      </c>
      <c r="D1" s="99"/>
      <c r="E1" s="99"/>
      <c r="F1" s="99"/>
      <c r="G1" s="99"/>
      <c r="H1" s="99"/>
      <c r="I1" s="42">
        <v>105</v>
      </c>
    </row>
    <row r="2" spans="1:8" ht="12.75">
      <c r="A2" s="2" t="s">
        <v>121</v>
      </c>
      <c r="B2" s="2"/>
      <c r="C2" s="2"/>
      <c r="D2" s="2"/>
      <c r="E2" s="2"/>
      <c r="F2" s="2"/>
      <c r="G2" s="2"/>
      <c r="H2" s="2"/>
    </row>
    <row r="3" spans="1:8" ht="12.75">
      <c r="A3" s="2" t="s">
        <v>36</v>
      </c>
      <c r="B3" s="2" t="s">
        <v>37</v>
      </c>
      <c r="C3" s="2" t="s">
        <v>38</v>
      </c>
      <c r="D3" s="2" t="s">
        <v>39</v>
      </c>
      <c r="E3" s="2" t="s">
        <v>40</v>
      </c>
      <c r="F3" s="2" t="s">
        <v>41</v>
      </c>
      <c r="G3" s="2"/>
      <c r="H3" s="2"/>
    </row>
    <row r="4" spans="1:8" ht="12.75">
      <c r="A4" s="2" t="s">
        <v>20</v>
      </c>
      <c r="C4" s="2"/>
      <c r="D4" s="2"/>
      <c r="E4" s="2"/>
      <c r="F4" s="2"/>
      <c r="G4" s="2"/>
      <c r="H4" s="2"/>
    </row>
    <row r="5" spans="1:8" ht="12.75">
      <c r="A5" s="2" t="s">
        <v>22</v>
      </c>
      <c r="B5" s="2" t="s">
        <v>244</v>
      </c>
      <c r="C5" s="2"/>
      <c r="D5" s="2"/>
      <c r="E5" s="2"/>
      <c r="F5" s="2"/>
      <c r="G5" s="2"/>
      <c r="H5" s="2"/>
    </row>
    <row r="6" spans="1:8" ht="12.75">
      <c r="A6" s="2" t="s">
        <v>42</v>
      </c>
      <c r="B6" s="9">
        <v>971502608955</v>
      </c>
      <c r="C6" s="2"/>
      <c r="D6" s="2"/>
      <c r="E6" s="2"/>
      <c r="F6" s="2"/>
      <c r="G6" s="2"/>
      <c r="H6" s="1">
        <f>((0.05*AVERAGE(C9:C15))+(0.35*AVERAGE(D9:D15))+(0.3*AVERAGE(E9:E12,E15)))/0.7</f>
        <v>82.66326530612245</v>
      </c>
    </row>
    <row r="7" spans="1:8" ht="12.75">
      <c r="A7" s="2" t="s">
        <v>43</v>
      </c>
      <c r="B7" s="2">
        <v>3</v>
      </c>
      <c r="C7" s="10">
        <f>AVERAGE(C9:C15)</f>
        <v>80.28571428571429</v>
      </c>
      <c r="D7" s="2"/>
      <c r="E7" s="2"/>
      <c r="F7" s="2"/>
      <c r="G7" s="2"/>
      <c r="H7" s="10">
        <f>AVERAGE(E9:E12)</f>
        <v>90</v>
      </c>
    </row>
    <row r="8" spans="1:8" ht="12.75">
      <c r="A8" s="2" t="s">
        <v>45</v>
      </c>
      <c r="B8" s="13" t="s">
        <v>46</v>
      </c>
      <c r="C8" s="12" t="s">
        <v>47</v>
      </c>
      <c r="D8" s="12" t="s">
        <v>48</v>
      </c>
      <c r="E8" s="12" t="s">
        <v>49</v>
      </c>
      <c r="F8" s="12" t="s">
        <v>23</v>
      </c>
      <c r="G8" s="12" t="s">
        <v>50</v>
      </c>
      <c r="H8" s="12" t="s">
        <v>43</v>
      </c>
    </row>
    <row r="9" spans="1:7" ht="12.75">
      <c r="A9" s="11" t="s">
        <v>111</v>
      </c>
      <c r="B9" s="13" t="s">
        <v>112</v>
      </c>
      <c r="C9" s="10">
        <v>80</v>
      </c>
      <c r="D9" s="10">
        <v>91.29</v>
      </c>
      <c r="E9" s="10">
        <v>80</v>
      </c>
      <c r="F9" s="10"/>
      <c r="G9" s="10"/>
    </row>
    <row r="10" spans="1:7" ht="12.75">
      <c r="A10" s="11" t="s">
        <v>113</v>
      </c>
      <c r="B10" s="13" t="s">
        <v>114</v>
      </c>
      <c r="C10" s="10">
        <v>73</v>
      </c>
      <c r="D10" s="10">
        <v>87.57</v>
      </c>
      <c r="E10" s="10">
        <v>95</v>
      </c>
      <c r="F10" s="10"/>
      <c r="G10" s="10"/>
    </row>
    <row r="11" spans="1:8" ht="12.75">
      <c r="A11" s="11" t="s">
        <v>122</v>
      </c>
      <c r="B11" s="13" t="s">
        <v>123</v>
      </c>
      <c r="C11" s="10">
        <v>90</v>
      </c>
      <c r="D11" s="10">
        <v>86.29</v>
      </c>
      <c r="E11" s="10">
        <v>85</v>
      </c>
      <c r="F11" s="10"/>
      <c r="G11" s="10"/>
      <c r="H11" s="10"/>
    </row>
    <row r="12" spans="1:8" ht="12.75">
      <c r="A12" s="11" t="s">
        <v>115</v>
      </c>
      <c r="B12" s="13" t="s">
        <v>116</v>
      </c>
      <c r="C12" s="10">
        <v>67</v>
      </c>
      <c r="D12" s="10">
        <v>71.86</v>
      </c>
      <c r="E12" s="10">
        <v>100</v>
      </c>
      <c r="F12" s="10"/>
      <c r="G12" s="10"/>
      <c r="H12" s="10"/>
    </row>
    <row r="13" spans="1:8" ht="12.75">
      <c r="A13" s="11" t="s">
        <v>11</v>
      </c>
      <c r="B13" s="13" t="s">
        <v>12</v>
      </c>
      <c r="C13" s="10">
        <v>100</v>
      </c>
      <c r="D13" s="10">
        <v>22.5</v>
      </c>
      <c r="E13" s="10"/>
      <c r="F13" s="10"/>
      <c r="G13" s="10">
        <v>38</v>
      </c>
      <c r="H13" s="10">
        <v>0</v>
      </c>
    </row>
    <row r="14" spans="1:8" ht="12.75">
      <c r="A14" s="11" t="s">
        <v>9</v>
      </c>
      <c r="B14" s="13" t="s">
        <v>10</v>
      </c>
      <c r="C14" s="10">
        <v>66</v>
      </c>
      <c r="D14" s="10">
        <v>78.63</v>
      </c>
      <c r="E14" s="10"/>
      <c r="F14" s="10"/>
      <c r="G14" s="10">
        <v>78</v>
      </c>
      <c r="H14" s="10">
        <v>3</v>
      </c>
    </row>
    <row r="15" spans="1:8" ht="12.75">
      <c r="A15" s="11" t="s">
        <v>61</v>
      </c>
      <c r="B15" s="13" t="s">
        <v>62</v>
      </c>
      <c r="C15" s="10">
        <v>86</v>
      </c>
      <c r="D15" s="10">
        <v>86.86</v>
      </c>
      <c r="E15" s="10">
        <v>100</v>
      </c>
      <c r="F15" s="10">
        <v>88</v>
      </c>
      <c r="G15" s="10">
        <v>91</v>
      </c>
      <c r="H15" s="10">
        <v>4</v>
      </c>
    </row>
    <row r="16" spans="1:8" ht="12.75">
      <c r="A16" s="11"/>
      <c r="B16" s="13"/>
      <c r="C16" s="10"/>
      <c r="D16" s="10"/>
      <c r="E16" s="10"/>
      <c r="F16" s="10"/>
      <c r="G16" s="10"/>
      <c r="H16" s="10"/>
    </row>
    <row r="17" spans="1:8" ht="12.75">
      <c r="A17" s="11"/>
      <c r="B17" s="13"/>
      <c r="C17" s="10"/>
      <c r="D17" s="10"/>
      <c r="E17" s="10"/>
      <c r="F17" s="10"/>
      <c r="G17" s="10"/>
      <c r="H17" s="10"/>
    </row>
    <row r="18" spans="1:8" ht="12.75">
      <c r="A18" s="11"/>
      <c r="B18" s="13"/>
      <c r="C18" s="10"/>
      <c r="D18" s="10"/>
      <c r="E18" s="10"/>
      <c r="F18" s="10"/>
      <c r="G18" s="10"/>
      <c r="H18" s="10"/>
    </row>
    <row r="19" spans="1:8" ht="12.75">
      <c r="A19" s="11"/>
      <c r="B19" s="13"/>
      <c r="C19" s="10"/>
      <c r="D19" s="10"/>
      <c r="E19" s="10"/>
      <c r="F19" s="10"/>
      <c r="G19" s="10"/>
      <c r="H19" s="10"/>
    </row>
    <row r="20" spans="1:8" ht="12.75">
      <c r="A20" s="2"/>
      <c r="B20" s="2"/>
      <c r="C20" s="2">
        <f>COUNTIF(C9:C19,"&lt;75")</f>
        <v>3</v>
      </c>
      <c r="D20" s="2">
        <f>COUNTIF(D9:D19,"&lt;60")</f>
        <v>1</v>
      </c>
      <c r="E20" s="2">
        <f>COUNTIF(E9:E19,"&lt;60")</f>
        <v>0</v>
      </c>
      <c r="F20" s="2">
        <f>COUNTIF(F9:F19,"&lt;60")</f>
        <v>0</v>
      </c>
      <c r="G20" s="2">
        <f>COUNTIF(G9:G19,"&lt;60")</f>
        <v>1</v>
      </c>
      <c r="H20" s="2">
        <f>COUNTIF(H6:H19,"&lt;2")</f>
        <v>1</v>
      </c>
    </row>
  </sheetData>
  <mergeCells count="1">
    <mergeCell ref="C1:H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20.28125" style="0" customWidth="1"/>
    <col min="2" max="2" width="30.57421875" style="0" bestFit="1" customWidth="1"/>
    <col min="3" max="3" width="12.28125" style="0" bestFit="1" customWidth="1"/>
    <col min="4" max="4" width="6.00390625" style="0" bestFit="1" customWidth="1"/>
    <col min="5" max="5" width="5.8515625" style="0" bestFit="1" customWidth="1"/>
    <col min="6" max="6" width="4.00390625" style="0" bestFit="1" customWidth="1"/>
    <col min="7" max="7" width="6.00390625" style="0" bestFit="1" customWidth="1"/>
    <col min="8" max="8" width="5.421875" style="0" bestFit="1" customWidth="1"/>
  </cols>
  <sheetData>
    <row r="1" spans="1:9" ht="12.75">
      <c r="A1" s="2" t="s">
        <v>80</v>
      </c>
      <c r="B1" s="2" t="s">
        <v>34</v>
      </c>
      <c r="C1" s="99" t="s">
        <v>195</v>
      </c>
      <c r="D1" s="99"/>
      <c r="E1" s="99"/>
      <c r="F1" s="99"/>
      <c r="G1" s="99"/>
      <c r="H1" s="99"/>
      <c r="I1" s="42">
        <v>70</v>
      </c>
    </row>
    <row r="2" spans="1:8" ht="12.75">
      <c r="A2" s="2" t="s">
        <v>81</v>
      </c>
      <c r="B2" s="2"/>
      <c r="C2" s="2"/>
      <c r="D2" s="2"/>
      <c r="E2" s="2"/>
      <c r="F2" s="2"/>
      <c r="G2" s="2"/>
      <c r="H2" s="2"/>
    </row>
    <row r="3" spans="1:8" ht="12.75">
      <c r="A3" s="2" t="s">
        <v>36</v>
      </c>
      <c r="B3" s="2" t="s">
        <v>37</v>
      </c>
      <c r="C3" s="2" t="s">
        <v>38</v>
      </c>
      <c r="D3" s="2" t="s">
        <v>63</v>
      </c>
      <c r="E3" s="2" t="s">
        <v>40</v>
      </c>
      <c r="F3" s="2" t="s">
        <v>41</v>
      </c>
      <c r="G3" s="2"/>
      <c r="H3" s="2"/>
    </row>
    <row r="4" spans="1:8" ht="12.75">
      <c r="A4" s="2" t="s">
        <v>20</v>
      </c>
      <c r="C4" s="2"/>
      <c r="D4" s="2"/>
      <c r="E4" s="2"/>
      <c r="F4" s="2"/>
      <c r="G4" s="2"/>
      <c r="H4" s="2"/>
    </row>
    <row r="5" spans="1:8" ht="12.75">
      <c r="A5" s="2" t="s">
        <v>22</v>
      </c>
      <c r="B5" s="2" t="s">
        <v>245</v>
      </c>
      <c r="C5" s="2"/>
      <c r="D5" s="2"/>
      <c r="E5" s="2"/>
      <c r="F5" s="2"/>
      <c r="G5" s="2"/>
      <c r="H5" s="2"/>
    </row>
    <row r="6" spans="1:8" ht="12.75">
      <c r="A6" s="2" t="s">
        <v>42</v>
      </c>
      <c r="B6" s="9">
        <v>971507645970</v>
      </c>
      <c r="C6" s="2"/>
      <c r="D6" s="2"/>
      <c r="E6" s="2"/>
      <c r="F6" s="2"/>
      <c r="G6" s="2"/>
      <c r="H6" s="1">
        <f>((0.05*AVERAGE(C9:C13))+(0.35*AVERAGE(D9:D13))+(0.3*AVERAGE(E9:E13)))/0.7</f>
        <v>88.80042857142858</v>
      </c>
    </row>
    <row r="7" spans="1:8" ht="12.75">
      <c r="A7" s="2" t="s">
        <v>43</v>
      </c>
      <c r="B7" s="2">
        <v>4</v>
      </c>
      <c r="C7" s="10">
        <f>AVERAGE(C8:C13)</f>
        <v>92.4</v>
      </c>
      <c r="D7" s="2"/>
      <c r="E7" s="2"/>
      <c r="F7" s="2"/>
      <c r="G7" s="2"/>
      <c r="H7" s="10">
        <f>AVERAGE(E9:E13)</f>
        <v>91.4</v>
      </c>
    </row>
    <row r="8" spans="1:8" ht="12.75">
      <c r="A8" s="2" t="s">
        <v>44</v>
      </c>
      <c r="B8" s="13" t="s">
        <v>45</v>
      </c>
      <c r="C8" s="12" t="s">
        <v>46</v>
      </c>
      <c r="D8" s="12" t="s">
        <v>47</v>
      </c>
      <c r="E8" s="12" t="s">
        <v>48</v>
      </c>
      <c r="F8" s="12" t="s">
        <v>49</v>
      </c>
      <c r="G8" s="12" t="s">
        <v>23</v>
      </c>
      <c r="H8" s="12" t="s">
        <v>50</v>
      </c>
    </row>
    <row r="9" spans="1:7" ht="12.75">
      <c r="A9" s="11" t="s">
        <v>51</v>
      </c>
      <c r="B9" s="13" t="s">
        <v>52</v>
      </c>
      <c r="C9" s="10">
        <v>94</v>
      </c>
      <c r="D9" s="10">
        <v>78.86</v>
      </c>
      <c r="E9" s="10">
        <v>100</v>
      </c>
      <c r="F9" s="10"/>
      <c r="G9" s="10"/>
    </row>
    <row r="10" spans="1:7" ht="12.75">
      <c r="A10" s="11" t="s">
        <v>53</v>
      </c>
      <c r="B10" s="13" t="s">
        <v>54</v>
      </c>
      <c r="C10" s="10">
        <v>90</v>
      </c>
      <c r="D10" s="10">
        <v>90.29</v>
      </c>
      <c r="E10" s="10">
        <v>90</v>
      </c>
      <c r="F10" s="10"/>
      <c r="G10" s="10"/>
    </row>
    <row r="11" spans="1:8" ht="12.75">
      <c r="A11" s="11" t="s">
        <v>55</v>
      </c>
      <c r="B11" s="13" t="s">
        <v>56</v>
      </c>
      <c r="C11" s="10">
        <v>87</v>
      </c>
      <c r="D11" s="10">
        <v>77.14</v>
      </c>
      <c r="E11" s="10">
        <v>96</v>
      </c>
      <c r="F11" s="10"/>
      <c r="G11" s="10">
        <v>32.95</v>
      </c>
      <c r="H11" s="10"/>
    </row>
    <row r="12" spans="1:8" ht="12.75">
      <c r="A12" s="11" t="s">
        <v>57</v>
      </c>
      <c r="B12" s="13" t="s">
        <v>58</v>
      </c>
      <c r="C12" s="10">
        <v>91</v>
      </c>
      <c r="D12" s="10">
        <v>86.86</v>
      </c>
      <c r="E12" s="10">
        <v>71</v>
      </c>
      <c r="F12" s="10"/>
      <c r="G12" s="10"/>
      <c r="H12" s="10"/>
    </row>
    <row r="13" spans="1:8" ht="12.75">
      <c r="A13" s="11" t="s">
        <v>59</v>
      </c>
      <c r="B13" s="13" t="s">
        <v>60</v>
      </c>
      <c r="C13" s="10">
        <v>100</v>
      </c>
      <c r="D13" s="10">
        <v>97.14</v>
      </c>
      <c r="E13" s="10">
        <v>100</v>
      </c>
      <c r="F13" s="10"/>
      <c r="G13" s="10"/>
      <c r="H13" s="10"/>
    </row>
    <row r="14" spans="1:8" ht="12.75">
      <c r="A14" s="11" t="s">
        <v>61</v>
      </c>
      <c r="B14" s="13" t="s">
        <v>62</v>
      </c>
      <c r="C14" s="10">
        <v>88</v>
      </c>
      <c r="D14" s="10">
        <v>100</v>
      </c>
      <c r="E14" s="10">
        <v>97</v>
      </c>
      <c r="F14" s="10">
        <v>96</v>
      </c>
      <c r="G14" s="10">
        <v>97</v>
      </c>
      <c r="H14" s="10">
        <v>4</v>
      </c>
    </row>
    <row r="15" spans="1:8" ht="12.75">
      <c r="A15" s="11" t="s">
        <v>4</v>
      </c>
      <c r="B15" s="13" t="s">
        <v>5</v>
      </c>
      <c r="C15" s="10">
        <v>90</v>
      </c>
      <c r="D15" s="10">
        <v>91.43</v>
      </c>
      <c r="E15" s="10">
        <v>84</v>
      </c>
      <c r="F15" s="10">
        <v>96</v>
      </c>
      <c r="G15" s="10">
        <v>90</v>
      </c>
      <c r="H15" s="10">
        <v>4</v>
      </c>
    </row>
    <row r="16" spans="1:8" ht="12.75">
      <c r="A16" s="11" t="s">
        <v>7</v>
      </c>
      <c r="B16" s="13" t="s">
        <v>8</v>
      </c>
      <c r="C16" s="10">
        <v>93</v>
      </c>
      <c r="D16" s="10">
        <v>89.71</v>
      </c>
      <c r="E16" s="10">
        <v>90</v>
      </c>
      <c r="F16" s="10">
        <v>91</v>
      </c>
      <c r="G16" s="10">
        <v>90</v>
      </c>
      <c r="H16" s="10">
        <v>4</v>
      </c>
    </row>
    <row r="17" spans="1:8" ht="12.75">
      <c r="A17" s="11" t="s">
        <v>9</v>
      </c>
      <c r="B17" s="13" t="s">
        <v>10</v>
      </c>
      <c r="C17" s="10">
        <v>93</v>
      </c>
      <c r="D17" s="10">
        <v>89.63</v>
      </c>
      <c r="E17" s="10"/>
      <c r="F17" s="10"/>
      <c r="G17" s="10">
        <v>90</v>
      </c>
      <c r="H17" s="10">
        <v>4</v>
      </c>
    </row>
    <row r="18" spans="1:8" ht="12.75">
      <c r="A18" s="11" t="s">
        <v>11</v>
      </c>
      <c r="B18" s="13" t="s">
        <v>12</v>
      </c>
      <c r="C18" s="10">
        <v>100</v>
      </c>
      <c r="D18" s="10">
        <v>88.75</v>
      </c>
      <c r="E18" s="10"/>
      <c r="F18" s="10"/>
      <c r="G18" s="10">
        <v>91</v>
      </c>
      <c r="H18" s="10">
        <v>4</v>
      </c>
    </row>
    <row r="19" spans="1:8" ht="12.75">
      <c r="A19" s="11" t="s">
        <v>13</v>
      </c>
      <c r="B19" s="13" t="s">
        <v>14</v>
      </c>
      <c r="C19" s="10">
        <v>100</v>
      </c>
      <c r="D19" s="10">
        <v>82.86</v>
      </c>
      <c r="E19" s="10">
        <v>95</v>
      </c>
      <c r="F19" s="10">
        <v>98</v>
      </c>
      <c r="G19" s="10">
        <v>92</v>
      </c>
      <c r="H19" s="10">
        <v>4</v>
      </c>
    </row>
    <row r="20" spans="1:8" ht="12.75">
      <c r="A20" s="2"/>
      <c r="B20" s="2"/>
      <c r="C20" s="2">
        <f>COUNTIF(C9:C19,"&lt;75")</f>
        <v>0</v>
      </c>
      <c r="D20" s="2">
        <f>COUNTIF(D9:D19,"&lt;60")</f>
        <v>0</v>
      </c>
      <c r="E20" s="2">
        <f>COUNTIF(E9:E19,"&lt;60")</f>
        <v>0</v>
      </c>
      <c r="F20" s="2">
        <f>COUNTIF(F9:F19,"&lt;60")</f>
        <v>0</v>
      </c>
      <c r="G20" s="2">
        <f>COUNTIF(G9:G19,"&lt;60")</f>
        <v>1</v>
      </c>
      <c r="H20" s="2">
        <f>COUNTIF(H6:H19,"&lt;2")</f>
        <v>0</v>
      </c>
    </row>
  </sheetData>
  <mergeCells count="1">
    <mergeCell ref="C1:H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12.2812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6.00390625" style="0" bestFit="1" customWidth="1"/>
    <col min="8" max="8" width="5.00390625" style="0" bestFit="1" customWidth="1"/>
  </cols>
  <sheetData>
    <row r="1" spans="1:9" ht="12.75" customHeight="1">
      <c r="A1" s="2" t="s">
        <v>78</v>
      </c>
      <c r="B1" s="2" t="s">
        <v>34</v>
      </c>
      <c r="C1" s="99" t="s">
        <v>195</v>
      </c>
      <c r="D1" s="99"/>
      <c r="E1" s="99"/>
      <c r="F1" s="99"/>
      <c r="G1" s="99"/>
      <c r="H1" s="99"/>
      <c r="I1" s="42">
        <v>95</v>
      </c>
    </row>
    <row r="2" spans="1:8" ht="12.75">
      <c r="A2" s="2" t="s">
        <v>79</v>
      </c>
      <c r="B2" s="2"/>
      <c r="C2" s="2"/>
      <c r="D2" s="2"/>
      <c r="E2" s="2"/>
      <c r="F2" s="2"/>
      <c r="G2" s="2"/>
      <c r="H2" s="2"/>
    </row>
    <row r="3" spans="1:8" ht="12.75">
      <c r="A3" s="2" t="s">
        <v>36</v>
      </c>
      <c r="B3" s="2" t="s">
        <v>37</v>
      </c>
      <c r="C3" s="2" t="s">
        <v>38</v>
      </c>
      <c r="D3" s="2" t="s">
        <v>63</v>
      </c>
      <c r="E3" s="2" t="s">
        <v>40</v>
      </c>
      <c r="F3" s="2" t="s">
        <v>41</v>
      </c>
      <c r="G3" s="2"/>
      <c r="H3" s="2"/>
    </row>
    <row r="4" spans="1:8" ht="12.75">
      <c r="A4" s="2" t="s">
        <v>20</v>
      </c>
      <c r="C4" s="2"/>
      <c r="D4" s="2"/>
      <c r="E4" s="2"/>
      <c r="F4" s="2"/>
      <c r="G4" s="2"/>
      <c r="H4" s="2"/>
    </row>
    <row r="5" spans="1:8" ht="12.75">
      <c r="A5" s="2" t="s">
        <v>22</v>
      </c>
      <c r="B5" s="2" t="s">
        <v>246</v>
      </c>
      <c r="C5" s="2"/>
      <c r="D5" s="2"/>
      <c r="E5" s="2"/>
      <c r="F5" s="2"/>
      <c r="G5" s="2"/>
      <c r="H5" s="2"/>
    </row>
    <row r="6" spans="1:8" ht="12.75">
      <c r="A6" s="2" t="s">
        <v>42</v>
      </c>
      <c r="B6" s="9">
        <v>971503307494</v>
      </c>
      <c r="C6" s="2"/>
      <c r="D6" s="2"/>
      <c r="E6" s="2"/>
      <c r="F6" s="2"/>
      <c r="G6" s="2"/>
      <c r="H6" s="1">
        <f>((0.05*AVERAGE(C9:C13))+(0.35*AVERAGE(D9:D13))+(0.3*AVERAGE(E9:E13)))/0.7</f>
        <v>76.21342857142857</v>
      </c>
    </row>
    <row r="7" spans="1:8" ht="12.75">
      <c r="A7" s="2" t="s">
        <v>43</v>
      </c>
      <c r="B7" s="2">
        <v>2.8</v>
      </c>
      <c r="C7" s="10">
        <f>AVERAGE(C8:C13)</f>
        <v>76.4</v>
      </c>
      <c r="D7" s="2"/>
      <c r="E7" s="2"/>
      <c r="F7" s="2"/>
      <c r="G7" s="2"/>
      <c r="H7" s="10">
        <f>AVERAGE(E9:E13)</f>
        <v>72.6</v>
      </c>
    </row>
    <row r="8" spans="1:8" ht="12.75">
      <c r="A8" s="2" t="s">
        <v>45</v>
      </c>
      <c r="B8" s="13" t="s">
        <v>46</v>
      </c>
      <c r="C8" s="12" t="s">
        <v>47</v>
      </c>
      <c r="D8" s="12" t="s">
        <v>48</v>
      </c>
      <c r="E8" s="12" t="s">
        <v>49</v>
      </c>
      <c r="F8" s="12" t="s">
        <v>23</v>
      </c>
      <c r="G8" s="12" t="s">
        <v>50</v>
      </c>
      <c r="H8" s="12" t="s">
        <v>43</v>
      </c>
    </row>
    <row r="9" spans="1:7" ht="12.75">
      <c r="A9" s="11" t="s">
        <v>51</v>
      </c>
      <c r="B9" s="13" t="s">
        <v>52</v>
      </c>
      <c r="C9" s="10">
        <v>66</v>
      </c>
      <c r="D9" s="10">
        <v>78</v>
      </c>
      <c r="E9" s="10">
        <v>60</v>
      </c>
      <c r="F9" s="10"/>
      <c r="G9" s="10"/>
    </row>
    <row r="10" spans="1:7" ht="12.75">
      <c r="A10" s="11" t="s">
        <v>53</v>
      </c>
      <c r="B10" s="13" t="s">
        <v>54</v>
      </c>
      <c r="C10" s="10">
        <v>87</v>
      </c>
      <c r="D10" s="10">
        <v>89.14</v>
      </c>
      <c r="E10" s="10">
        <v>65</v>
      </c>
      <c r="F10" s="10"/>
      <c r="G10" s="10"/>
    </row>
    <row r="11" spans="1:8" ht="12.75">
      <c r="A11" s="11" t="s">
        <v>55</v>
      </c>
      <c r="B11" s="13" t="s">
        <v>56</v>
      </c>
      <c r="C11" s="10">
        <v>80</v>
      </c>
      <c r="D11" s="10">
        <v>75.71</v>
      </c>
      <c r="E11" s="10">
        <v>73</v>
      </c>
      <c r="F11" s="10"/>
      <c r="G11" s="10">
        <v>25.55</v>
      </c>
      <c r="H11" s="10"/>
    </row>
    <row r="12" spans="1:8" ht="12.75">
      <c r="A12" s="11" t="s">
        <v>57</v>
      </c>
      <c r="B12" s="13" t="s">
        <v>58</v>
      </c>
      <c r="C12" s="10">
        <v>64</v>
      </c>
      <c r="D12" s="10">
        <v>71.14</v>
      </c>
      <c r="E12" s="10">
        <v>81</v>
      </c>
      <c r="F12" s="10"/>
      <c r="G12" s="10"/>
      <c r="H12" s="10"/>
    </row>
    <row r="13" spans="1:8" ht="12.75">
      <c r="A13" s="11" t="s">
        <v>59</v>
      </c>
      <c r="B13" s="13" t="s">
        <v>60</v>
      </c>
      <c r="C13" s="10">
        <v>85</v>
      </c>
      <c r="D13" s="10">
        <v>82.43</v>
      </c>
      <c r="E13" s="10">
        <v>84</v>
      </c>
      <c r="F13" s="10"/>
      <c r="G13" s="10"/>
      <c r="H13" s="10"/>
    </row>
    <row r="14" spans="1:8" ht="12.75">
      <c r="A14" s="11" t="s">
        <v>9</v>
      </c>
      <c r="B14" s="13" t="s">
        <v>10</v>
      </c>
      <c r="C14" s="10">
        <v>76</v>
      </c>
      <c r="D14" s="10">
        <v>67.68</v>
      </c>
      <c r="E14" s="10">
        <v>0</v>
      </c>
      <c r="F14" s="10">
        <v>0</v>
      </c>
      <c r="G14" s="10">
        <v>68.1</v>
      </c>
      <c r="H14" s="10">
        <v>2</v>
      </c>
    </row>
    <row r="15" spans="1:8" ht="12.75">
      <c r="A15" s="11" t="s">
        <v>11</v>
      </c>
      <c r="B15" s="13" t="s">
        <v>12</v>
      </c>
      <c r="C15" s="10">
        <v>50</v>
      </c>
      <c r="D15" s="10">
        <v>82.5</v>
      </c>
      <c r="E15" s="10"/>
      <c r="F15" s="10"/>
      <c r="G15" s="10">
        <v>76</v>
      </c>
      <c r="H15" s="10">
        <v>2</v>
      </c>
    </row>
    <row r="16" spans="1:8" ht="12.75">
      <c r="A16" s="11" t="s">
        <v>13</v>
      </c>
      <c r="B16" s="13" t="s">
        <v>14</v>
      </c>
      <c r="C16" s="10">
        <v>94</v>
      </c>
      <c r="D16" s="10">
        <v>74.86</v>
      </c>
      <c r="E16" s="10">
        <v>55</v>
      </c>
      <c r="F16" s="10">
        <v>65</v>
      </c>
      <c r="G16" s="10">
        <v>67</v>
      </c>
      <c r="H16" s="10">
        <v>2</v>
      </c>
    </row>
    <row r="17" spans="1:8" ht="12.75">
      <c r="A17" s="11" t="s">
        <v>61</v>
      </c>
      <c r="B17" s="13" t="s">
        <v>62</v>
      </c>
      <c r="C17" s="10">
        <v>80</v>
      </c>
      <c r="D17" s="10">
        <v>81.57</v>
      </c>
      <c r="E17" s="10">
        <v>65</v>
      </c>
      <c r="F17" s="10">
        <v>90</v>
      </c>
      <c r="G17" s="10">
        <v>79</v>
      </c>
      <c r="H17" s="10">
        <v>3</v>
      </c>
    </row>
    <row r="18" spans="1:8" ht="12.75">
      <c r="A18" s="11" t="s">
        <v>7</v>
      </c>
      <c r="B18" s="13" t="s">
        <v>8</v>
      </c>
      <c r="C18" s="10">
        <v>93</v>
      </c>
      <c r="D18" s="10">
        <v>89.43</v>
      </c>
      <c r="E18" s="10">
        <v>70</v>
      </c>
      <c r="F18" s="10">
        <v>72</v>
      </c>
      <c r="G18" s="10">
        <v>79</v>
      </c>
      <c r="H18" s="10">
        <v>3</v>
      </c>
    </row>
    <row r="19" spans="1:8" ht="12.75">
      <c r="A19" s="11" t="s">
        <v>4</v>
      </c>
      <c r="B19" s="13" t="s">
        <v>5</v>
      </c>
      <c r="C19" s="10">
        <v>83</v>
      </c>
      <c r="D19" s="10">
        <v>86.86</v>
      </c>
      <c r="E19" s="10">
        <v>87</v>
      </c>
      <c r="F19" s="10">
        <v>90</v>
      </c>
      <c r="G19" s="10">
        <v>88</v>
      </c>
      <c r="H19" s="10">
        <v>4</v>
      </c>
    </row>
    <row r="20" spans="1:8" ht="12.75">
      <c r="A20" s="2"/>
      <c r="B20" s="2"/>
      <c r="C20" s="2">
        <f>COUNTIF(C9:C19,"&lt;75")</f>
        <v>3</v>
      </c>
      <c r="D20" s="2">
        <f>COUNTIF(D9:D19,"&lt;60")</f>
        <v>0</v>
      </c>
      <c r="E20" s="2">
        <f>COUNTIF(E9:E19,"&lt;60")</f>
        <v>2</v>
      </c>
      <c r="F20" s="2">
        <f>COUNTIF(F9:F19,"&lt;60")</f>
        <v>1</v>
      </c>
      <c r="G20" s="2">
        <f>COUNTIF(G9:G19,"&lt;60")</f>
        <v>1</v>
      </c>
      <c r="H20" s="2">
        <f>COUNTIF(H6:H19,"&lt;2")</f>
        <v>0</v>
      </c>
    </row>
  </sheetData>
  <mergeCells count="1">
    <mergeCell ref="C1:H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20.28125" style="0"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72</v>
      </c>
      <c r="B1" s="2" t="s">
        <v>34</v>
      </c>
      <c r="C1" s="99" t="s">
        <v>195</v>
      </c>
      <c r="D1" s="99"/>
      <c r="E1" s="99"/>
      <c r="F1" s="99"/>
      <c r="G1" s="99"/>
      <c r="H1" s="99"/>
      <c r="I1" s="42">
        <v>55</v>
      </c>
    </row>
    <row r="2" spans="1:8" ht="12.75">
      <c r="A2" s="2" t="s">
        <v>73</v>
      </c>
      <c r="B2" s="2"/>
      <c r="C2" s="2"/>
      <c r="D2" s="2"/>
      <c r="E2" s="2"/>
      <c r="F2" s="2"/>
      <c r="G2" s="2"/>
      <c r="H2" s="2"/>
    </row>
    <row r="3" spans="1:8" ht="12.75">
      <c r="A3" s="2" t="s">
        <v>36</v>
      </c>
      <c r="B3" s="2" t="s">
        <v>37</v>
      </c>
      <c r="C3" s="2" t="s">
        <v>38</v>
      </c>
      <c r="D3" s="2" t="s">
        <v>63</v>
      </c>
      <c r="E3" s="2" t="s">
        <v>40</v>
      </c>
      <c r="F3" s="2" t="s">
        <v>41</v>
      </c>
      <c r="G3" s="2"/>
      <c r="H3" s="2"/>
    </row>
    <row r="4" spans="1:8" ht="12.75">
      <c r="A4" s="2" t="s">
        <v>20</v>
      </c>
      <c r="B4" s="43" t="s">
        <v>247</v>
      </c>
      <c r="C4" s="2"/>
      <c r="D4" s="2"/>
      <c r="E4" s="2"/>
      <c r="F4" s="2"/>
      <c r="G4" s="2"/>
      <c r="H4" s="2"/>
    </row>
    <row r="5" spans="1:8" ht="12.75">
      <c r="A5" s="2" t="s">
        <v>22</v>
      </c>
      <c r="B5" s="2" t="s">
        <v>248</v>
      </c>
      <c r="C5" s="2"/>
      <c r="D5" s="2"/>
      <c r="E5" s="2"/>
      <c r="F5" s="2"/>
      <c r="G5" s="2"/>
      <c r="H5" s="2"/>
    </row>
    <row r="6" spans="1:8" ht="12.75">
      <c r="A6" s="2" t="s">
        <v>42</v>
      </c>
      <c r="B6" s="9">
        <v>971502882944</v>
      </c>
      <c r="C6" s="2"/>
      <c r="D6" s="2"/>
      <c r="E6" s="2"/>
      <c r="F6" s="2"/>
      <c r="G6" s="2"/>
      <c r="H6" s="1">
        <f>((0.05*AVERAGE(C11:C15))+(0.35*AVERAGE(D11:D15))+(0.3*AVERAGE(E11:E15)))/0.7</f>
        <v>92.52828571428573</v>
      </c>
    </row>
    <row r="7" spans="1:8" ht="12.75">
      <c r="A7" s="2" t="s">
        <v>43</v>
      </c>
      <c r="B7" s="2">
        <v>4</v>
      </c>
      <c r="C7" s="10">
        <f>AVERAGE(C8:C13)</f>
        <v>86.4</v>
      </c>
      <c r="D7" s="2"/>
      <c r="E7" s="2"/>
      <c r="F7" s="2"/>
      <c r="G7" s="2"/>
      <c r="H7" s="10">
        <f>AVERAGE(E9:E13)</f>
        <v>88.8</v>
      </c>
    </row>
    <row r="8" spans="1:8" ht="12.75">
      <c r="A8" s="2" t="s">
        <v>45</v>
      </c>
      <c r="B8" s="13" t="s">
        <v>46</v>
      </c>
      <c r="C8" s="12" t="s">
        <v>47</v>
      </c>
      <c r="D8" s="12" t="s">
        <v>48</v>
      </c>
      <c r="E8" s="12" t="s">
        <v>49</v>
      </c>
      <c r="F8" s="12" t="s">
        <v>23</v>
      </c>
      <c r="G8" s="12" t="s">
        <v>50</v>
      </c>
      <c r="H8" s="12" t="s">
        <v>43</v>
      </c>
    </row>
    <row r="9" spans="1:7" ht="12.75">
      <c r="A9" s="11" t="s">
        <v>51</v>
      </c>
      <c r="B9" s="13" t="s">
        <v>52</v>
      </c>
      <c r="C9" s="10">
        <v>80</v>
      </c>
      <c r="D9" s="10">
        <v>83.71</v>
      </c>
      <c r="E9" s="10">
        <v>95</v>
      </c>
      <c r="F9" s="10"/>
      <c r="G9" s="10"/>
    </row>
    <row r="10" spans="1:7" ht="12.75">
      <c r="A10" s="11" t="s">
        <v>53</v>
      </c>
      <c r="B10" s="13" t="s">
        <v>54</v>
      </c>
      <c r="C10" s="10">
        <v>87</v>
      </c>
      <c r="D10" s="10">
        <v>93.57</v>
      </c>
      <c r="E10" s="10">
        <v>70</v>
      </c>
      <c r="F10" s="10"/>
      <c r="G10" s="10"/>
    </row>
    <row r="11" spans="1:8" ht="12.75">
      <c r="A11" s="11" t="s">
        <v>55</v>
      </c>
      <c r="B11" s="13" t="s">
        <v>56</v>
      </c>
      <c r="C11" s="10">
        <v>82</v>
      </c>
      <c r="D11" s="10">
        <v>81.43</v>
      </c>
      <c r="E11" s="10">
        <v>95</v>
      </c>
      <c r="F11" s="10"/>
      <c r="G11" s="10">
        <v>32.8</v>
      </c>
      <c r="H11" s="10"/>
    </row>
    <row r="12" spans="1:8" ht="12.75">
      <c r="A12" s="11" t="s">
        <v>57</v>
      </c>
      <c r="B12" s="13" t="s">
        <v>58</v>
      </c>
      <c r="C12" s="10">
        <v>83</v>
      </c>
      <c r="D12" s="10">
        <v>95.71</v>
      </c>
      <c r="E12" s="10">
        <v>84</v>
      </c>
      <c r="F12" s="10"/>
      <c r="G12" s="10"/>
      <c r="H12" s="10"/>
    </row>
    <row r="13" spans="1:8" ht="12.75">
      <c r="A13" s="11" t="s">
        <v>59</v>
      </c>
      <c r="B13" s="13" t="s">
        <v>60</v>
      </c>
      <c r="C13" s="10">
        <v>100</v>
      </c>
      <c r="D13" s="10">
        <v>98.57</v>
      </c>
      <c r="E13" s="10">
        <v>100</v>
      </c>
      <c r="F13" s="10"/>
      <c r="G13" s="10"/>
      <c r="H13" s="10"/>
    </row>
    <row r="14" spans="1:8" ht="12.75">
      <c r="A14" s="11" t="s">
        <v>61</v>
      </c>
      <c r="B14" s="13" t="s">
        <v>62</v>
      </c>
      <c r="C14" s="10">
        <v>80</v>
      </c>
      <c r="D14" s="10">
        <v>93.86</v>
      </c>
      <c r="E14" s="10">
        <v>97</v>
      </c>
      <c r="F14" s="10">
        <v>91</v>
      </c>
      <c r="G14" s="10">
        <v>93</v>
      </c>
      <c r="H14" s="10">
        <v>4</v>
      </c>
    </row>
    <row r="15" spans="1:8" ht="12.75">
      <c r="A15" s="11" t="s">
        <v>4</v>
      </c>
      <c r="B15" s="13" t="s">
        <v>5</v>
      </c>
      <c r="C15" s="10">
        <v>80</v>
      </c>
      <c r="D15" s="10">
        <v>95.57</v>
      </c>
      <c r="E15" s="10">
        <v>90</v>
      </c>
      <c r="F15" s="10">
        <v>98</v>
      </c>
      <c r="G15" s="10">
        <v>94</v>
      </c>
      <c r="H15" s="10">
        <v>4</v>
      </c>
    </row>
    <row r="16" spans="1:8" ht="12.75">
      <c r="A16" s="11" t="s">
        <v>7</v>
      </c>
      <c r="B16" s="13" t="s">
        <v>8</v>
      </c>
      <c r="C16" s="10">
        <v>84</v>
      </c>
      <c r="D16" s="10">
        <v>90.86</v>
      </c>
      <c r="E16" s="10">
        <v>95</v>
      </c>
      <c r="F16" s="10">
        <v>75</v>
      </c>
      <c r="G16" s="10">
        <v>87</v>
      </c>
      <c r="H16" s="10">
        <v>4</v>
      </c>
    </row>
    <row r="17" spans="1:8" ht="12.75">
      <c r="A17" s="11" t="s">
        <v>9</v>
      </c>
      <c r="B17" s="13" t="s">
        <v>10</v>
      </c>
      <c r="C17" s="10">
        <v>70</v>
      </c>
      <c r="D17" s="10">
        <v>94.21</v>
      </c>
      <c r="E17" s="10"/>
      <c r="F17" s="10"/>
      <c r="G17" s="10">
        <v>93</v>
      </c>
      <c r="H17" s="10">
        <v>4</v>
      </c>
    </row>
    <row r="18" spans="1:8" ht="12.75">
      <c r="A18" s="11" t="s">
        <v>11</v>
      </c>
      <c r="B18" s="13" t="s">
        <v>12</v>
      </c>
      <c r="C18" s="10">
        <v>100</v>
      </c>
      <c r="D18" s="10">
        <v>90</v>
      </c>
      <c r="E18" s="10"/>
      <c r="F18" s="10"/>
      <c r="G18" s="10">
        <v>92</v>
      </c>
      <c r="H18" s="10">
        <v>4</v>
      </c>
    </row>
    <row r="19" spans="1:8" ht="12.75">
      <c r="A19" s="11" t="s">
        <v>13</v>
      </c>
      <c r="B19" s="13" t="s">
        <v>14</v>
      </c>
      <c r="C19" s="10">
        <v>92</v>
      </c>
      <c r="D19" s="10">
        <v>82.57</v>
      </c>
      <c r="E19" s="10">
        <v>85</v>
      </c>
      <c r="F19" s="10">
        <v>98</v>
      </c>
      <c r="G19" s="10">
        <v>88</v>
      </c>
      <c r="H19" s="10">
        <v>4</v>
      </c>
    </row>
    <row r="20" spans="1:8" ht="12.75">
      <c r="A20" s="2"/>
      <c r="B20" s="2"/>
      <c r="C20" s="2">
        <f>COUNTIF(C9:C19,"&lt;75")</f>
        <v>1</v>
      </c>
      <c r="D20" s="2">
        <f>COUNTIF(D9:D19,"&lt;60")</f>
        <v>0</v>
      </c>
      <c r="E20" s="2">
        <f>COUNTIF(E9:E19,"&lt;60")</f>
        <v>0</v>
      </c>
      <c r="F20" s="2">
        <f>COUNTIF(F9:F19,"&lt;60")</f>
        <v>0</v>
      </c>
      <c r="G20" s="2">
        <f>COUNTIF(G9:G19,"&lt;60")</f>
        <v>1</v>
      </c>
      <c r="H20" s="2">
        <f>COUNTIF(H6:H19,"&lt;2")</f>
        <v>0</v>
      </c>
    </row>
  </sheetData>
  <mergeCells count="1">
    <mergeCell ref="C1:H1"/>
  </mergeCells>
  <hyperlinks>
    <hyperlink ref="B4" r:id="rId1" display="sweetbugz15@hotmail.com"/>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19"/>
  <sheetViews>
    <sheetView workbookViewId="0" topLeftCell="A1">
      <selection activeCell="C7" sqref="C7"/>
    </sheetView>
  </sheetViews>
  <sheetFormatPr defaultColWidth="9.140625" defaultRowHeight="12.75"/>
  <cols>
    <col min="1" max="1" width="28.7109375" style="0" bestFit="1" customWidth="1"/>
    <col min="2" max="2" width="26.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109</v>
      </c>
      <c r="B1" s="2" t="s">
        <v>34</v>
      </c>
      <c r="C1" s="99" t="s">
        <v>195</v>
      </c>
      <c r="D1" s="99"/>
      <c r="E1" s="99"/>
      <c r="F1" s="99"/>
      <c r="G1" s="99"/>
      <c r="H1" s="99"/>
      <c r="I1" s="42"/>
    </row>
    <row r="2" spans="1:8" ht="12.75">
      <c r="A2" s="2" t="s">
        <v>110</v>
      </c>
      <c r="B2" s="2"/>
      <c r="C2" s="2"/>
      <c r="D2" s="2"/>
      <c r="E2" s="2"/>
      <c r="F2" s="2"/>
      <c r="G2" s="2"/>
      <c r="H2" s="2"/>
    </row>
    <row r="3" spans="1:8" ht="12.75">
      <c r="A3" s="2" t="s">
        <v>36</v>
      </c>
      <c r="B3" s="2" t="s">
        <v>37</v>
      </c>
      <c r="C3" s="2" t="s">
        <v>38</v>
      </c>
      <c r="D3" s="2" t="s">
        <v>39</v>
      </c>
      <c r="E3" s="2" t="s">
        <v>40</v>
      </c>
      <c r="F3" s="2" t="s">
        <v>133</v>
      </c>
      <c r="G3" s="2"/>
      <c r="H3" s="2"/>
    </row>
    <row r="4" spans="1:8" ht="12.75">
      <c r="A4" s="2" t="s">
        <v>20</v>
      </c>
      <c r="B4" s="43"/>
      <c r="C4" s="2"/>
      <c r="D4" s="2"/>
      <c r="E4" s="2"/>
      <c r="F4" s="2"/>
      <c r="G4" s="2"/>
      <c r="H4" s="2"/>
    </row>
    <row r="5" spans="1:8" ht="12.75">
      <c r="A5" s="2" t="s">
        <v>22</v>
      </c>
      <c r="B5" s="2"/>
      <c r="C5" s="2"/>
      <c r="D5" s="2"/>
      <c r="E5" s="2"/>
      <c r="F5" s="2"/>
      <c r="G5" s="2"/>
      <c r="H5" s="2"/>
    </row>
    <row r="6" spans="1:8" ht="12.75">
      <c r="A6" s="2" t="s">
        <v>42</v>
      </c>
      <c r="B6" s="9">
        <v>971503679816</v>
      </c>
      <c r="C6" s="2"/>
      <c r="D6" s="2"/>
      <c r="E6" s="2"/>
      <c r="F6" s="2"/>
      <c r="G6" s="2"/>
      <c r="H6" s="2"/>
    </row>
    <row r="7" spans="1:8" ht="12.75">
      <c r="A7" s="2" t="s">
        <v>43</v>
      </c>
      <c r="B7" s="2">
        <v>3</v>
      </c>
      <c r="C7" s="10">
        <f>AVERAGE(C8:C13)</f>
        <v>75.4</v>
      </c>
      <c r="D7" s="2"/>
      <c r="E7" s="2"/>
      <c r="F7" s="2"/>
      <c r="G7" s="2"/>
      <c r="H7" s="2"/>
    </row>
    <row r="8" spans="1:8" ht="12.75">
      <c r="A8" s="2" t="s">
        <v>45</v>
      </c>
      <c r="B8" s="13" t="s">
        <v>46</v>
      </c>
      <c r="C8" s="12" t="s">
        <v>47</v>
      </c>
      <c r="D8" s="12" t="s">
        <v>48</v>
      </c>
      <c r="E8" s="12" t="s">
        <v>49</v>
      </c>
      <c r="F8" s="12" t="s">
        <v>23</v>
      </c>
      <c r="G8" s="12" t="s">
        <v>50</v>
      </c>
      <c r="H8" s="12" t="s">
        <v>43</v>
      </c>
    </row>
    <row r="9" spans="1:8" ht="12.75">
      <c r="A9" s="11" t="s">
        <v>111</v>
      </c>
      <c r="B9" s="13" t="s">
        <v>112</v>
      </c>
      <c r="C9" s="10">
        <v>70</v>
      </c>
      <c r="D9" s="10">
        <v>39.57</v>
      </c>
      <c r="E9" s="10">
        <v>92</v>
      </c>
      <c r="F9" s="10"/>
      <c r="G9" s="10"/>
      <c r="H9" s="1">
        <f>((0.05*AVERAGE(C9:C11))+(0.35*AVERAGE(D9:D11))+(0.3*AVERAGE(E9:E11)))/0.7</f>
        <v>79.54714285714284</v>
      </c>
    </row>
    <row r="10" spans="1:8" ht="12.75">
      <c r="A10" s="11" t="s">
        <v>113</v>
      </c>
      <c r="B10" s="13" t="s">
        <v>114</v>
      </c>
      <c r="C10" s="10">
        <v>80</v>
      </c>
      <c r="D10" s="10">
        <v>88.71</v>
      </c>
      <c r="E10" s="10">
        <v>85</v>
      </c>
      <c r="F10" s="10"/>
      <c r="G10" s="10"/>
      <c r="H10" s="10">
        <f>AVERAGE(E9:E11)</f>
        <v>92.33333333333333</v>
      </c>
    </row>
    <row r="11" spans="1:8" ht="12.75">
      <c r="A11" s="11" t="s">
        <v>115</v>
      </c>
      <c r="B11" s="13" t="s">
        <v>116</v>
      </c>
      <c r="C11" s="10">
        <v>79</v>
      </c>
      <c r="D11" s="10">
        <v>78.86</v>
      </c>
      <c r="E11" s="10">
        <v>100</v>
      </c>
      <c r="F11" s="10"/>
      <c r="G11" s="10"/>
      <c r="H11" s="10"/>
    </row>
    <row r="12" spans="1:8" ht="12.75">
      <c r="A12" s="11" t="s">
        <v>117</v>
      </c>
      <c r="B12" s="13" t="s">
        <v>118</v>
      </c>
      <c r="C12" s="10">
        <v>64</v>
      </c>
      <c r="D12" s="10">
        <v>84</v>
      </c>
      <c r="E12" s="10">
        <v>86</v>
      </c>
      <c r="F12" s="10">
        <v>54</v>
      </c>
      <c r="G12" s="10">
        <v>75</v>
      </c>
      <c r="H12" s="10">
        <v>2</v>
      </c>
    </row>
    <row r="13" spans="1:8" ht="12.75">
      <c r="A13" s="11" t="s">
        <v>13</v>
      </c>
      <c r="B13" s="13" t="s">
        <v>14</v>
      </c>
      <c r="C13" s="10">
        <v>84</v>
      </c>
      <c r="D13" s="10">
        <v>83.43</v>
      </c>
      <c r="E13" s="10">
        <v>60</v>
      </c>
      <c r="F13" s="10">
        <v>96</v>
      </c>
      <c r="G13" s="10">
        <v>80</v>
      </c>
      <c r="H13" s="10">
        <v>3</v>
      </c>
    </row>
    <row r="14" spans="1:8" ht="12.75">
      <c r="A14" s="11" t="s">
        <v>21</v>
      </c>
      <c r="B14" s="13" t="s">
        <v>119</v>
      </c>
      <c r="C14" s="10">
        <v>70</v>
      </c>
      <c r="D14" s="10">
        <v>84</v>
      </c>
      <c r="E14" s="10">
        <v>90</v>
      </c>
      <c r="F14" s="10">
        <v>58</v>
      </c>
      <c r="G14" s="10">
        <v>77</v>
      </c>
      <c r="H14" s="10">
        <v>3</v>
      </c>
    </row>
    <row r="15" spans="1:8" ht="12.75">
      <c r="A15" s="11" t="s">
        <v>9</v>
      </c>
      <c r="B15" s="13" t="s">
        <v>10</v>
      </c>
      <c r="C15" s="10">
        <v>80</v>
      </c>
      <c r="D15" s="10">
        <v>100</v>
      </c>
      <c r="E15" s="10"/>
      <c r="F15" s="10"/>
      <c r="G15" s="10">
        <v>99</v>
      </c>
      <c r="H15" s="10">
        <v>4</v>
      </c>
    </row>
    <row r="16" spans="1:8" ht="12.75">
      <c r="A16" s="11" t="s">
        <v>11</v>
      </c>
      <c r="B16" s="13" t="s">
        <v>12</v>
      </c>
      <c r="C16" s="10">
        <v>75</v>
      </c>
      <c r="D16" s="10">
        <v>91.25</v>
      </c>
      <c r="E16" s="10"/>
      <c r="F16" s="10"/>
      <c r="G16" s="10">
        <v>88</v>
      </c>
      <c r="H16" s="10">
        <v>4</v>
      </c>
    </row>
    <row r="17" spans="1:8" ht="12.75">
      <c r="A17" s="11"/>
      <c r="B17" s="13"/>
      <c r="C17" s="10"/>
      <c r="D17" s="10"/>
      <c r="E17" s="10"/>
      <c r="F17" s="10"/>
      <c r="G17" s="10"/>
      <c r="H17" s="10"/>
    </row>
    <row r="18" spans="1:8" ht="12.75">
      <c r="A18" s="11"/>
      <c r="B18" s="13"/>
      <c r="C18" s="10"/>
      <c r="D18" s="10"/>
      <c r="E18" s="10"/>
      <c r="F18" s="10"/>
      <c r="G18" s="10"/>
      <c r="H18" s="10"/>
    </row>
    <row r="19" spans="1:8" ht="12.75">
      <c r="A19" s="11"/>
      <c r="B19" s="13"/>
      <c r="C19" s="10"/>
      <c r="D19" s="10"/>
      <c r="E19" s="10"/>
      <c r="F19" s="10"/>
      <c r="G19" s="10"/>
      <c r="H19" s="10"/>
    </row>
  </sheetData>
  <mergeCells count="1">
    <mergeCell ref="C1:H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46"/>
  <sheetViews>
    <sheetView zoomScale="70" zoomScaleNormal="70" workbookViewId="0" topLeftCell="A1">
      <selection activeCell="A1" sqref="A1"/>
    </sheetView>
  </sheetViews>
  <sheetFormatPr defaultColWidth="9.140625" defaultRowHeight="12.75"/>
  <cols>
    <col min="1" max="1" width="6.28125" style="0" bestFit="1" customWidth="1"/>
    <col min="2" max="2" width="14.57421875" style="0" bestFit="1" customWidth="1"/>
    <col min="3" max="3" width="31.00390625" style="0" bestFit="1" customWidth="1"/>
    <col min="4" max="4" width="10.421875" style="0" bestFit="1" customWidth="1"/>
    <col min="5" max="5" width="14.57421875" style="0" bestFit="1" customWidth="1"/>
    <col min="6" max="7" width="8.7109375" style="0" customWidth="1"/>
    <col min="8" max="8" width="7.28125" style="0" customWidth="1"/>
    <col min="9" max="9" width="7.140625" style="0" customWidth="1"/>
    <col min="10" max="10" width="0.85546875" style="0" customWidth="1"/>
    <col min="11" max="11" width="12.28125" style="0" customWidth="1"/>
    <col min="12" max="12" width="18.421875" style="0" customWidth="1"/>
    <col min="13" max="13" width="27.28125" style="0" customWidth="1"/>
  </cols>
  <sheetData>
    <row r="1" spans="1:18" ht="26.25" customHeight="1">
      <c r="A1" s="85"/>
      <c r="B1" s="86" t="s">
        <v>134</v>
      </c>
      <c r="C1" s="86" t="s">
        <v>135</v>
      </c>
      <c r="D1" s="86" t="s">
        <v>136</v>
      </c>
      <c r="E1" s="86" t="s">
        <v>42</v>
      </c>
      <c r="F1" s="86" t="s">
        <v>193</v>
      </c>
      <c r="G1" s="86" t="s">
        <v>194</v>
      </c>
      <c r="H1" s="86" t="s">
        <v>192</v>
      </c>
      <c r="I1" s="87" t="s">
        <v>270</v>
      </c>
      <c r="J1" s="54"/>
      <c r="K1" s="96" t="s">
        <v>278</v>
      </c>
      <c r="L1" s="97"/>
      <c r="M1" s="98"/>
      <c r="P1" t="s">
        <v>196</v>
      </c>
      <c r="Q1" t="s">
        <v>197</v>
      </c>
      <c r="R1" t="s">
        <v>198</v>
      </c>
    </row>
    <row r="2" spans="1:18" ht="12.75">
      <c r="A2" s="64">
        <v>1</v>
      </c>
      <c r="B2" s="65" t="s">
        <v>19</v>
      </c>
      <c r="C2" s="65" t="s">
        <v>18</v>
      </c>
      <c r="D2" s="91" t="s">
        <v>63</v>
      </c>
      <c r="E2" s="67">
        <v>971507465353</v>
      </c>
      <c r="F2" s="68">
        <v>3.4</v>
      </c>
      <c r="G2" s="55">
        <f>Amal!H6</f>
        <v>92.185</v>
      </c>
      <c r="H2" s="55">
        <f>Amal!H7</f>
        <v>91</v>
      </c>
      <c r="I2" s="69">
        <f>Amal!C7</f>
        <v>86.8</v>
      </c>
      <c r="K2" s="82">
        <f>Amal!I1</f>
        <v>75</v>
      </c>
      <c r="L2" s="14"/>
      <c r="M2" s="75"/>
      <c r="P2" t="s">
        <v>137</v>
      </c>
      <c r="Q2" t="s">
        <v>138</v>
      </c>
      <c r="R2" t="s">
        <v>139</v>
      </c>
    </row>
    <row r="3" spans="1:18" ht="12.75">
      <c r="A3" s="64">
        <f>A2+1</f>
        <v>2</v>
      </c>
      <c r="B3" s="65" t="s">
        <v>131</v>
      </c>
      <c r="C3" s="65" t="s">
        <v>132</v>
      </c>
      <c r="D3" s="91" t="s">
        <v>126</v>
      </c>
      <c r="E3" s="67">
        <v>971503803675</v>
      </c>
      <c r="F3" s="68">
        <v>3.87</v>
      </c>
      <c r="G3" s="55">
        <f>Ammar!H6</f>
        <v>88.64257142857143</v>
      </c>
      <c r="H3" s="55">
        <f>Ammar!H7</f>
        <v>93</v>
      </c>
      <c r="I3" s="69">
        <f>Ammar!C7</f>
        <v>79.4</v>
      </c>
      <c r="J3" s="14"/>
      <c r="K3" s="82"/>
      <c r="L3" s="14"/>
      <c r="M3" s="75"/>
      <c r="P3" t="s">
        <v>140</v>
      </c>
      <c r="R3" t="s">
        <v>141</v>
      </c>
    </row>
    <row r="4" spans="1:18" ht="12.75">
      <c r="A4" s="64">
        <f aca="true" t="shared" si="0" ref="A4:A32">A3+1</f>
        <v>3</v>
      </c>
      <c r="B4" s="65" t="s">
        <v>88</v>
      </c>
      <c r="C4" s="65" t="s">
        <v>89</v>
      </c>
      <c r="D4" s="91" t="s">
        <v>63</v>
      </c>
      <c r="E4" s="67">
        <v>971504834305</v>
      </c>
      <c r="F4" s="68">
        <v>2.44</v>
      </c>
      <c r="G4" s="55">
        <f>Ankit!H6</f>
        <v>79.12482142857142</v>
      </c>
      <c r="H4" s="55">
        <f>Ankit!H7</f>
        <v>79.8</v>
      </c>
      <c r="I4" s="69">
        <f>Ankit!C7</f>
        <v>73.2</v>
      </c>
      <c r="J4" s="14"/>
      <c r="K4" s="82">
        <f>Ankit!I1</f>
        <v>105</v>
      </c>
      <c r="L4" s="14"/>
      <c r="M4" s="75"/>
      <c r="P4" t="s">
        <v>142</v>
      </c>
      <c r="Q4" t="s">
        <v>143</v>
      </c>
      <c r="R4" t="s">
        <v>144</v>
      </c>
    </row>
    <row r="5" spans="1:18" ht="12.75">
      <c r="A5" s="64">
        <f t="shared" si="0"/>
        <v>4</v>
      </c>
      <c r="B5" s="65" t="s">
        <v>99</v>
      </c>
      <c r="C5" s="65" t="s">
        <v>100</v>
      </c>
      <c r="D5" s="91" t="s">
        <v>96</v>
      </c>
      <c r="E5" s="67">
        <v>971502917334</v>
      </c>
      <c r="F5" s="68">
        <v>3.47</v>
      </c>
      <c r="G5" s="55">
        <f>Ghulam!H6</f>
        <v>92.11342857142857</v>
      </c>
      <c r="H5" s="55">
        <f>Ghulam!H7</f>
        <v>95.8</v>
      </c>
      <c r="I5" s="69">
        <f>Ghulam!C7</f>
        <v>91.2</v>
      </c>
      <c r="J5" s="14"/>
      <c r="K5" s="82">
        <f>Ghulam!I1</f>
        <v>76</v>
      </c>
      <c r="L5" s="14"/>
      <c r="M5" s="75"/>
      <c r="P5" t="s">
        <v>199</v>
      </c>
      <c r="R5" t="s">
        <v>200</v>
      </c>
    </row>
    <row r="6" spans="1:18" ht="12.75">
      <c r="A6" s="64">
        <f t="shared" si="0"/>
        <v>5</v>
      </c>
      <c r="B6" s="65" t="s">
        <v>107</v>
      </c>
      <c r="C6" s="65" t="s">
        <v>108</v>
      </c>
      <c r="D6" s="91" t="s">
        <v>39</v>
      </c>
      <c r="E6" s="67">
        <v>971507025369</v>
      </c>
      <c r="F6" s="68">
        <v>2.87</v>
      </c>
      <c r="G6" s="55">
        <f>JinHai!H6</f>
        <v>80.25728571428571</v>
      </c>
      <c r="H6" s="55">
        <f>JinHai!H7</f>
        <v>78.6</v>
      </c>
      <c r="I6" s="69">
        <f>JinHai!C7</f>
        <v>83</v>
      </c>
      <c r="J6" s="14"/>
      <c r="K6" s="82"/>
      <c r="L6" s="14"/>
      <c r="M6" s="75"/>
      <c r="P6" t="s">
        <v>201</v>
      </c>
      <c r="Q6" t="s">
        <v>202</v>
      </c>
      <c r="R6" t="s">
        <v>169</v>
      </c>
    </row>
    <row r="7" spans="1:18" ht="12.75">
      <c r="A7" s="64">
        <f t="shared" si="0"/>
        <v>6</v>
      </c>
      <c r="B7" s="65" t="s">
        <v>33</v>
      </c>
      <c r="C7" s="65" t="s">
        <v>35</v>
      </c>
      <c r="D7" s="91" t="s">
        <v>39</v>
      </c>
      <c r="E7" s="67">
        <v>971507465321</v>
      </c>
      <c r="F7" s="68">
        <v>3.8</v>
      </c>
      <c r="G7" s="55">
        <f>Luba!H6</f>
        <v>90.471</v>
      </c>
      <c r="H7" s="55">
        <f>Luba!H7</f>
        <v>97.2</v>
      </c>
      <c r="I7" s="69">
        <f>Luba!C7</f>
        <v>77.6</v>
      </c>
      <c r="J7" s="14"/>
      <c r="K7" s="82">
        <f>Luba!I1</f>
        <v>95</v>
      </c>
      <c r="L7" s="14"/>
      <c r="M7" s="75"/>
      <c r="P7" t="s">
        <v>203</v>
      </c>
      <c r="R7" t="s">
        <v>204</v>
      </c>
    </row>
    <row r="8" spans="1:18" ht="12.75">
      <c r="A8" s="64">
        <f t="shared" si="0"/>
        <v>7</v>
      </c>
      <c r="B8" s="65" t="s">
        <v>92</v>
      </c>
      <c r="C8" s="65" t="s">
        <v>93</v>
      </c>
      <c r="D8" s="91" t="s">
        <v>63</v>
      </c>
      <c r="E8" s="67">
        <v>971507742384</v>
      </c>
      <c r="F8" s="68">
        <v>4</v>
      </c>
      <c r="G8" s="55">
        <f>Munazza!H6</f>
        <v>95.09985714285716</v>
      </c>
      <c r="H8" s="55">
        <f>Munazza!H7</f>
        <v>98.4</v>
      </c>
      <c r="I8" s="69">
        <f>Munazza!C7</f>
        <v>90.6</v>
      </c>
      <c r="J8" s="14"/>
      <c r="K8" s="82">
        <f>Munazza!I1</f>
        <v>100</v>
      </c>
      <c r="L8" s="14"/>
      <c r="M8" s="75"/>
      <c r="P8" t="s">
        <v>145</v>
      </c>
      <c r="R8" t="s">
        <v>146</v>
      </c>
    </row>
    <row r="9" spans="1:18" ht="12.75">
      <c r="A9" s="64">
        <f t="shared" si="0"/>
        <v>8</v>
      </c>
      <c r="B9" s="65" t="s">
        <v>101</v>
      </c>
      <c r="C9" s="65" t="s">
        <v>102</v>
      </c>
      <c r="D9" s="91" t="s">
        <v>39</v>
      </c>
      <c r="E9" s="67">
        <v>971508853265</v>
      </c>
      <c r="F9" s="68">
        <v>3.93</v>
      </c>
      <c r="G9" s="55">
        <f>Naini!H6</f>
        <v>88.70100000000001</v>
      </c>
      <c r="H9" s="55">
        <f>Naini!H7</f>
        <v>96.8</v>
      </c>
      <c r="I9" s="69">
        <f>Naini!C7</f>
        <v>74.4</v>
      </c>
      <c r="K9" s="82">
        <f>Naini!I1</f>
        <v>69</v>
      </c>
      <c r="L9" s="14"/>
      <c r="M9" s="75"/>
      <c r="P9" t="s">
        <v>205</v>
      </c>
      <c r="R9" t="s">
        <v>206</v>
      </c>
    </row>
    <row r="10" spans="1:18" ht="12.75">
      <c r="A10" s="64">
        <f t="shared" si="0"/>
        <v>9</v>
      </c>
      <c r="B10" s="65" t="s">
        <v>86</v>
      </c>
      <c r="C10" s="65" t="s">
        <v>87</v>
      </c>
      <c r="D10" s="91" t="s">
        <v>63</v>
      </c>
      <c r="E10" s="67">
        <v>971503863591</v>
      </c>
      <c r="F10" s="68">
        <v>3.13</v>
      </c>
      <c r="G10" s="55">
        <f>Prasant!H6</f>
        <v>87.59985714285715</v>
      </c>
      <c r="H10" s="55">
        <f>Prasant!H7</f>
        <v>93.2</v>
      </c>
      <c r="I10" s="69">
        <f>Prasant!C7</f>
        <v>78.4</v>
      </c>
      <c r="K10" s="82"/>
      <c r="L10" s="14"/>
      <c r="M10" s="75"/>
      <c r="P10" t="s">
        <v>207</v>
      </c>
      <c r="Q10" t="s">
        <v>208</v>
      </c>
      <c r="R10" t="s">
        <v>209</v>
      </c>
    </row>
    <row r="11" spans="1:18" ht="12.75">
      <c r="A11" s="64">
        <f t="shared" si="0"/>
        <v>10</v>
      </c>
      <c r="B11" s="65" t="s">
        <v>105</v>
      </c>
      <c r="C11" s="65" t="s">
        <v>106</v>
      </c>
      <c r="D11" s="91" t="s">
        <v>39</v>
      </c>
      <c r="E11" s="67">
        <v>971507565234</v>
      </c>
      <c r="F11" s="68">
        <v>2.27</v>
      </c>
      <c r="G11" s="55">
        <f>Rameez!H6</f>
        <v>70.10057142857143</v>
      </c>
      <c r="H11" s="55">
        <f>Rameez!H7</f>
        <v>71.6</v>
      </c>
      <c r="I11" s="69">
        <f>Rameez!C7</f>
        <v>55.2</v>
      </c>
      <c r="K11" s="82">
        <f>Rameez!I1</f>
        <v>70</v>
      </c>
      <c r="L11" s="14"/>
      <c r="M11" s="75"/>
      <c r="P11" t="s">
        <v>210</v>
      </c>
      <c r="R11" t="s">
        <v>211</v>
      </c>
    </row>
    <row r="12" spans="1:18" ht="12.75">
      <c r="A12" s="64">
        <f t="shared" si="0"/>
        <v>11</v>
      </c>
      <c r="B12" s="65" t="s">
        <v>97</v>
      </c>
      <c r="C12" s="65" t="s">
        <v>98</v>
      </c>
      <c r="D12" s="91" t="s">
        <v>96</v>
      </c>
      <c r="E12" s="67">
        <v>971508644882</v>
      </c>
      <c r="F12" s="68">
        <v>2.13</v>
      </c>
      <c r="G12" s="55">
        <f>Rashed!H9</f>
        <v>64.40846153846154</v>
      </c>
      <c r="H12" s="55">
        <f>Rashed!H10</f>
        <v>60</v>
      </c>
      <c r="I12" s="69">
        <f>Rashed!C7</f>
        <v>60.5</v>
      </c>
      <c r="K12" s="82"/>
      <c r="L12" s="14"/>
      <c r="M12" s="75"/>
      <c r="P12" t="s">
        <v>212</v>
      </c>
      <c r="Q12" t="s">
        <v>213</v>
      </c>
      <c r="R12" t="s">
        <v>214</v>
      </c>
    </row>
    <row r="13" spans="1:18" ht="12.75">
      <c r="A13" s="64">
        <f t="shared" si="0"/>
        <v>12</v>
      </c>
      <c r="B13" s="65" t="s">
        <v>76</v>
      </c>
      <c r="C13" s="65" t="s">
        <v>77</v>
      </c>
      <c r="D13" s="91" t="s">
        <v>63</v>
      </c>
      <c r="E13" s="67">
        <v>971502866123</v>
      </c>
      <c r="F13" s="68">
        <v>4</v>
      </c>
      <c r="G13" s="55">
        <f>Rashida!H9</f>
        <v>87.33125</v>
      </c>
      <c r="H13" s="55">
        <f>Rashida!H10</f>
        <v>95.2</v>
      </c>
      <c r="I13" s="69">
        <f>Rashida!C7</f>
        <v>86.6</v>
      </c>
      <c r="K13" s="82"/>
      <c r="L13" s="14"/>
      <c r="M13" s="75"/>
      <c r="P13" t="s">
        <v>147</v>
      </c>
      <c r="R13" t="s">
        <v>148</v>
      </c>
    </row>
    <row r="14" spans="1:18" ht="12.75">
      <c r="A14" s="64">
        <f t="shared" si="0"/>
        <v>13</v>
      </c>
      <c r="B14" s="65" t="s">
        <v>120</v>
      </c>
      <c r="C14" s="65" t="s">
        <v>121</v>
      </c>
      <c r="D14" s="91" t="s">
        <v>39</v>
      </c>
      <c r="E14" s="67">
        <v>971502608955</v>
      </c>
      <c r="F14" s="68">
        <v>3</v>
      </c>
      <c r="G14" s="55">
        <f>Reem!H6</f>
        <v>82.66326530612245</v>
      </c>
      <c r="H14" s="55">
        <f>Reem!H7</f>
        <v>90</v>
      </c>
      <c r="I14" s="69">
        <f>Reem!C7</f>
        <v>80.28571428571429</v>
      </c>
      <c r="K14" s="82">
        <f>Reem!I1</f>
        <v>105</v>
      </c>
      <c r="L14" s="14"/>
      <c r="M14" s="75"/>
      <c r="P14" t="s">
        <v>149</v>
      </c>
      <c r="Q14" t="s">
        <v>150</v>
      </c>
      <c r="R14" t="s">
        <v>151</v>
      </c>
    </row>
    <row r="15" spans="1:18" ht="12.75">
      <c r="A15" s="64">
        <f t="shared" si="0"/>
        <v>14</v>
      </c>
      <c r="B15" s="65" t="s">
        <v>80</v>
      </c>
      <c r="C15" s="65" t="s">
        <v>81</v>
      </c>
      <c r="D15" s="91" t="s">
        <v>63</v>
      </c>
      <c r="E15" s="67">
        <v>971507645970</v>
      </c>
      <c r="F15" s="68">
        <v>4</v>
      </c>
      <c r="G15" s="55">
        <f>Riyan!H6</f>
        <v>88.80042857142858</v>
      </c>
      <c r="H15" s="55">
        <f>Riyan!H7</f>
        <v>91.4</v>
      </c>
      <c r="I15" s="69">
        <f>Riyan!C7</f>
        <v>92.4</v>
      </c>
      <c r="K15" s="82">
        <f>Riyan!I1</f>
        <v>70</v>
      </c>
      <c r="L15" s="14"/>
      <c r="M15" s="75"/>
      <c r="P15" t="s">
        <v>152</v>
      </c>
      <c r="R15" t="s">
        <v>153</v>
      </c>
    </row>
    <row r="16" spans="1:18" ht="12.75">
      <c r="A16" s="64">
        <f t="shared" si="0"/>
        <v>15</v>
      </c>
      <c r="B16" s="65" t="s">
        <v>78</v>
      </c>
      <c r="C16" s="65" t="s">
        <v>79</v>
      </c>
      <c r="D16" s="91" t="s">
        <v>63</v>
      </c>
      <c r="E16" s="67">
        <v>971503307494</v>
      </c>
      <c r="F16" s="68">
        <v>2.8</v>
      </c>
      <c r="G16" s="55">
        <f>Rizwan!H6</f>
        <v>76.21342857142857</v>
      </c>
      <c r="H16" s="55">
        <f>Rizwan!H7</f>
        <v>72.6</v>
      </c>
      <c r="I16" s="69">
        <f>Rizwan!C7</f>
        <v>76.4</v>
      </c>
      <c r="K16" s="82">
        <f>Rizwan!I1</f>
        <v>95</v>
      </c>
      <c r="L16" s="14"/>
      <c r="M16" s="75"/>
      <c r="P16" t="s">
        <v>215</v>
      </c>
      <c r="Q16" t="s">
        <v>157</v>
      </c>
      <c r="R16" t="s">
        <v>158</v>
      </c>
    </row>
    <row r="17" spans="1:18" ht="12.75">
      <c r="A17" s="64">
        <f t="shared" si="0"/>
        <v>16</v>
      </c>
      <c r="B17" s="65" t="s">
        <v>72</v>
      </c>
      <c r="C17" s="65" t="s">
        <v>73</v>
      </c>
      <c r="D17" s="91" t="s">
        <v>63</v>
      </c>
      <c r="E17" s="67">
        <v>971502882944</v>
      </c>
      <c r="F17" s="68">
        <v>4</v>
      </c>
      <c r="G17" s="55">
        <f>Sakina!H6</f>
        <v>92.52828571428573</v>
      </c>
      <c r="H17" s="55">
        <f>Sakina!H7</f>
        <v>88.8</v>
      </c>
      <c r="I17" s="69">
        <f>Sakina!C7</f>
        <v>86.4</v>
      </c>
      <c r="K17" s="82"/>
      <c r="L17" s="14"/>
      <c r="M17" s="75"/>
      <c r="P17" t="s">
        <v>216</v>
      </c>
      <c r="Q17" t="s">
        <v>217</v>
      </c>
      <c r="R17" t="s">
        <v>218</v>
      </c>
    </row>
    <row r="18" spans="1:18" ht="12.75">
      <c r="A18" s="64">
        <f t="shared" si="0"/>
        <v>17</v>
      </c>
      <c r="B18" s="65" t="s">
        <v>109</v>
      </c>
      <c r="C18" s="65" t="s">
        <v>110</v>
      </c>
      <c r="D18" s="91" t="s">
        <v>39</v>
      </c>
      <c r="E18" s="67">
        <v>971503679816</v>
      </c>
      <c r="F18" s="68">
        <v>3</v>
      </c>
      <c r="G18" s="55">
        <f>Sameera!H9</f>
        <v>79.54714285714284</v>
      </c>
      <c r="H18" s="55">
        <f>Sameera!H10</f>
        <v>92.33333333333333</v>
      </c>
      <c r="I18" s="69">
        <f>Sameera!C7</f>
        <v>75.4</v>
      </c>
      <c r="K18" s="82"/>
      <c r="L18" s="14"/>
      <c r="M18" s="75"/>
      <c r="P18" t="s">
        <v>154</v>
      </c>
      <c r="R18" t="s">
        <v>155</v>
      </c>
    </row>
    <row r="19" spans="1:18" ht="12.75">
      <c r="A19" s="64">
        <f t="shared" si="0"/>
        <v>18</v>
      </c>
      <c r="B19" s="65" t="s">
        <v>82</v>
      </c>
      <c r="C19" s="65" t="s">
        <v>83</v>
      </c>
      <c r="D19" s="91" t="s">
        <v>63</v>
      </c>
      <c r="E19" s="67">
        <v>971503396823</v>
      </c>
      <c r="F19" s="68">
        <v>2.73</v>
      </c>
      <c r="G19" s="55">
        <f>Samira!H6</f>
        <v>89.91485714285714</v>
      </c>
      <c r="H19" s="55">
        <f>Samira!H7</f>
        <v>93.6</v>
      </c>
      <c r="I19" s="69">
        <f>Samira!C7</f>
        <v>80.2</v>
      </c>
      <c r="K19" s="82">
        <f>Samira!I1</f>
        <v>79</v>
      </c>
      <c r="L19" s="14"/>
      <c r="M19" s="75"/>
      <c r="P19" t="s">
        <v>156</v>
      </c>
      <c r="Q19" t="s">
        <v>157</v>
      </c>
      <c r="R19" t="s">
        <v>158</v>
      </c>
    </row>
    <row r="20" spans="1:18" ht="12.75">
      <c r="A20" s="64">
        <f t="shared" si="0"/>
        <v>19</v>
      </c>
      <c r="B20" s="65" t="s">
        <v>70</v>
      </c>
      <c r="C20" s="65" t="s">
        <v>71</v>
      </c>
      <c r="D20" s="91" t="s">
        <v>63</v>
      </c>
      <c r="E20" s="67">
        <v>971506257393</v>
      </c>
      <c r="F20" s="68">
        <v>4</v>
      </c>
      <c r="G20" s="55">
        <f>Sarosh!H6</f>
        <v>92.05742857142856</v>
      </c>
      <c r="H20" s="55">
        <f>Sarosh!H7</f>
        <v>92</v>
      </c>
      <c r="I20" s="69">
        <f>Sarosh!C7</f>
        <v>88.8</v>
      </c>
      <c r="K20" s="82"/>
      <c r="L20" s="14"/>
      <c r="M20" s="75"/>
      <c r="P20" t="s">
        <v>159</v>
      </c>
      <c r="R20" t="s">
        <v>160</v>
      </c>
    </row>
    <row r="21" spans="1:18" ht="12.75">
      <c r="A21" s="64">
        <f t="shared" si="0"/>
        <v>20</v>
      </c>
      <c r="B21" s="65" t="s">
        <v>68</v>
      </c>
      <c r="C21" s="65" t="s">
        <v>69</v>
      </c>
      <c r="D21" s="91" t="s">
        <v>63</v>
      </c>
      <c r="E21" s="67">
        <v>971503233418</v>
      </c>
      <c r="F21" s="68">
        <v>4</v>
      </c>
      <c r="G21" s="55">
        <f>Shafia!H9</f>
        <v>90.02828571428572</v>
      </c>
      <c r="H21" s="55">
        <f>Shafia!H10</f>
        <v>93.2</v>
      </c>
      <c r="I21" s="69">
        <f>Shafia!C7</f>
        <v>83.6</v>
      </c>
      <c r="K21" s="82">
        <f>Shafia!I1</f>
        <v>90</v>
      </c>
      <c r="L21" s="14"/>
      <c r="M21" s="75"/>
      <c r="P21" t="s">
        <v>219</v>
      </c>
      <c r="Q21" t="s">
        <v>220</v>
      </c>
      <c r="R21" t="s">
        <v>221</v>
      </c>
    </row>
    <row r="22" spans="1:18" ht="12.75">
      <c r="A22" s="64">
        <f t="shared" si="0"/>
        <v>21</v>
      </c>
      <c r="B22" s="65" t="s">
        <v>94</v>
      </c>
      <c r="C22" s="65" t="s">
        <v>95</v>
      </c>
      <c r="D22" s="91" t="s">
        <v>96</v>
      </c>
      <c r="E22" s="67">
        <v>971506339358</v>
      </c>
      <c r="F22" s="68">
        <v>3.53</v>
      </c>
      <c r="G22" s="55">
        <f>Shahnaz!H6</f>
        <v>91.91485714285716</v>
      </c>
      <c r="H22" s="55">
        <f>Shahnaz!H7</f>
        <v>93.2</v>
      </c>
      <c r="I22" s="69">
        <f>Shahnaz!C7</f>
        <v>74.2</v>
      </c>
      <c r="K22" s="82">
        <f>Shahnaz!I1</f>
        <v>95</v>
      </c>
      <c r="L22" s="14"/>
      <c r="M22" s="75"/>
      <c r="P22" t="s">
        <v>161</v>
      </c>
      <c r="R22" t="s">
        <v>162</v>
      </c>
    </row>
    <row r="23" spans="1:18" ht="12.75">
      <c r="A23" s="64">
        <f t="shared" si="0"/>
        <v>22</v>
      </c>
      <c r="B23" s="65" t="s">
        <v>64</v>
      </c>
      <c r="C23" s="65" t="s">
        <v>65</v>
      </c>
      <c r="D23" s="91" t="s">
        <v>63</v>
      </c>
      <c r="E23" s="67">
        <v>971504563102</v>
      </c>
      <c r="F23" s="68">
        <v>4</v>
      </c>
      <c r="G23" s="55">
        <f>Sheeba!H6</f>
        <v>93.91442857142856</v>
      </c>
      <c r="H23" s="55">
        <f>Sheeba!H7</f>
        <v>96.2</v>
      </c>
      <c r="I23" s="69">
        <f>Sheeba!C7</f>
        <v>86</v>
      </c>
      <c r="K23" s="82">
        <f>Sheeba!I1</f>
        <v>100</v>
      </c>
      <c r="L23" s="14"/>
      <c r="M23" s="75"/>
      <c r="P23" t="s">
        <v>163</v>
      </c>
      <c r="R23" t="s">
        <v>164</v>
      </c>
    </row>
    <row r="24" spans="1:18" ht="12.75">
      <c r="A24" s="64">
        <f t="shared" si="0"/>
        <v>23</v>
      </c>
      <c r="B24" s="65" t="s">
        <v>103</v>
      </c>
      <c r="C24" s="65" t="s">
        <v>104</v>
      </c>
      <c r="D24" s="91" t="s">
        <v>39</v>
      </c>
      <c r="E24" s="67">
        <v>971503600349</v>
      </c>
      <c r="F24" s="68">
        <v>2.87</v>
      </c>
      <c r="G24" s="55">
        <f>Shukaib!H6</f>
        <v>78.68728571428572</v>
      </c>
      <c r="H24" s="55">
        <f>Shukaib!H7</f>
        <v>72.4</v>
      </c>
      <c r="I24" s="69">
        <f>Shukaib!C7</f>
        <v>76.8</v>
      </c>
      <c r="K24" s="82">
        <f>Shukaib!I1</f>
        <v>105</v>
      </c>
      <c r="L24" s="14"/>
      <c r="M24" s="75"/>
      <c r="P24" t="s">
        <v>222</v>
      </c>
      <c r="R24" t="s">
        <v>223</v>
      </c>
    </row>
    <row r="25" spans="1:18" ht="12.75">
      <c r="A25" s="64">
        <f t="shared" si="0"/>
        <v>24</v>
      </c>
      <c r="B25" s="65" t="s">
        <v>1</v>
      </c>
      <c r="C25" s="65" t="s">
        <v>0</v>
      </c>
      <c r="D25" s="91" t="s">
        <v>39</v>
      </c>
      <c r="E25" s="67">
        <v>971506265445</v>
      </c>
      <c r="F25" s="68">
        <v>3.47</v>
      </c>
      <c r="G25" s="55">
        <f>SyedAther!H6</f>
        <v>77.04314285714285</v>
      </c>
      <c r="H25" s="55">
        <f>SyedAther!H7</f>
        <v>72</v>
      </c>
      <c r="I25" s="69">
        <f>SyedAther!C7</f>
        <v>77</v>
      </c>
      <c r="K25" s="82">
        <f>SyedAther!I1</f>
        <v>70</v>
      </c>
      <c r="L25" s="14"/>
      <c r="M25" s="75"/>
      <c r="P25" t="s">
        <v>165</v>
      </c>
      <c r="R25" t="s">
        <v>166</v>
      </c>
    </row>
    <row r="26" spans="1:18" ht="12.75">
      <c r="A26" s="64">
        <f t="shared" si="0"/>
        <v>25</v>
      </c>
      <c r="B26" s="65" t="s">
        <v>90</v>
      </c>
      <c r="C26" s="65" t="s">
        <v>91</v>
      </c>
      <c r="D26" s="91" t="s">
        <v>63</v>
      </c>
      <c r="E26" s="67">
        <v>971505390891</v>
      </c>
      <c r="F26" s="68">
        <v>2.13</v>
      </c>
      <c r="G26" s="55">
        <f>SyedFahad!H6</f>
        <v>68.51342857142856</v>
      </c>
      <c r="H26" s="55">
        <f>SyedFahad!H7</f>
        <v>67.8</v>
      </c>
      <c r="I26" s="69">
        <f>SyedFahad!C7</f>
        <v>70.2</v>
      </c>
      <c r="K26" s="82"/>
      <c r="L26" s="14"/>
      <c r="M26" s="75"/>
      <c r="P26" t="s">
        <v>167</v>
      </c>
      <c r="Q26" t="s">
        <v>168</v>
      </c>
      <c r="R26" t="s">
        <v>155</v>
      </c>
    </row>
    <row r="27" spans="1:18" ht="12.75">
      <c r="A27" s="64">
        <f t="shared" si="0"/>
        <v>26</v>
      </c>
      <c r="B27" s="65" t="s">
        <v>127</v>
      </c>
      <c r="C27" s="65" t="s">
        <v>128</v>
      </c>
      <c r="D27" s="91" t="s">
        <v>126</v>
      </c>
      <c r="E27" s="67">
        <v>971506384108</v>
      </c>
      <c r="F27" s="68">
        <v>2.87</v>
      </c>
      <c r="G27" s="55">
        <f>SyedFaisal!H6</f>
        <v>66.68428571428572</v>
      </c>
      <c r="H27" s="55">
        <f>SyedFaisal!H7</f>
        <v>86.4</v>
      </c>
      <c r="I27" s="69">
        <f>SyedFaisal!C7</f>
        <v>57.2</v>
      </c>
      <c r="K27" s="82"/>
      <c r="L27" s="14"/>
      <c r="M27" s="75"/>
      <c r="P27" t="s">
        <v>167</v>
      </c>
      <c r="Q27" t="s">
        <v>170</v>
      </c>
      <c r="R27" t="s">
        <v>171</v>
      </c>
    </row>
    <row r="28" spans="1:18" ht="15.75" thickBot="1">
      <c r="A28" s="64">
        <f t="shared" si="0"/>
        <v>27</v>
      </c>
      <c r="B28" s="65" t="s">
        <v>124</v>
      </c>
      <c r="C28" s="65" t="s">
        <v>125</v>
      </c>
      <c r="D28" s="91" t="s">
        <v>126</v>
      </c>
      <c r="E28" s="67">
        <v>971502100406</v>
      </c>
      <c r="F28" s="68">
        <v>3.73</v>
      </c>
      <c r="G28" s="55">
        <f>Umair!H6</f>
        <v>90.85857142857144</v>
      </c>
      <c r="H28" s="55">
        <f>Umair!H7</f>
        <v>94.8</v>
      </c>
      <c r="I28" s="69">
        <f>Umair!C7</f>
        <v>88.2</v>
      </c>
      <c r="K28" s="82"/>
      <c r="L28" s="22" t="s">
        <v>264</v>
      </c>
      <c r="M28" s="77"/>
      <c r="P28" t="s">
        <v>224</v>
      </c>
      <c r="Q28" t="s">
        <v>225</v>
      </c>
      <c r="R28" t="s">
        <v>226</v>
      </c>
    </row>
    <row r="29" spans="1:18" ht="15">
      <c r="A29" s="64">
        <f t="shared" si="0"/>
        <v>28</v>
      </c>
      <c r="B29" s="65" t="s">
        <v>129</v>
      </c>
      <c r="C29" s="65" t="s">
        <v>130</v>
      </c>
      <c r="D29" s="91" t="s">
        <v>126</v>
      </c>
      <c r="E29" s="67">
        <v>971508635818</v>
      </c>
      <c r="F29" s="68">
        <v>2.4</v>
      </c>
      <c r="G29" s="55">
        <f>Umar!H6</f>
        <v>68.82871428571428</v>
      </c>
      <c r="H29" s="55">
        <f>Umar!H7</f>
        <v>59.6</v>
      </c>
      <c r="I29" s="69">
        <f>Umar!C7</f>
        <v>63.6</v>
      </c>
      <c r="K29" s="82">
        <f>Umar!I1</f>
        <v>82</v>
      </c>
      <c r="L29" s="45" t="s">
        <v>265</v>
      </c>
      <c r="M29" s="45" t="s">
        <v>266</v>
      </c>
      <c r="P29" t="s">
        <v>172</v>
      </c>
      <c r="R29" t="s">
        <v>173</v>
      </c>
    </row>
    <row r="30" spans="1:18" ht="15.75">
      <c r="A30" s="64">
        <f t="shared" si="0"/>
        <v>29</v>
      </c>
      <c r="B30" s="65" t="s">
        <v>84</v>
      </c>
      <c r="C30" s="65" t="s">
        <v>85</v>
      </c>
      <c r="D30" s="91" t="s">
        <v>63</v>
      </c>
      <c r="E30" s="67">
        <v>971502085707</v>
      </c>
      <c r="F30" s="68">
        <v>2.78</v>
      </c>
      <c r="G30" s="55">
        <f>Waleeja!H6</f>
        <v>80.79971428571429</v>
      </c>
      <c r="H30" s="55">
        <f>Waleeja!H7</f>
        <v>76.2</v>
      </c>
      <c r="I30" s="69">
        <f>Waleeja!C7</f>
        <v>80.2</v>
      </c>
      <c r="K30" s="82">
        <f>Waleeja!I1</f>
        <v>92</v>
      </c>
      <c r="L30" s="46" t="s">
        <v>269</v>
      </c>
      <c r="M30" s="47">
        <f>(COUNTIF(K2:K32,"&lt;70"))</f>
        <v>1</v>
      </c>
      <c r="P30" t="s">
        <v>174</v>
      </c>
      <c r="R30" t="s">
        <v>175</v>
      </c>
    </row>
    <row r="31" spans="1:18" ht="15">
      <c r="A31" s="64">
        <f t="shared" si="0"/>
        <v>30</v>
      </c>
      <c r="B31" s="65" t="s">
        <v>66</v>
      </c>
      <c r="C31" s="65" t="s">
        <v>67</v>
      </c>
      <c r="D31" s="91" t="s">
        <v>63</v>
      </c>
      <c r="E31" s="67">
        <v>971507478803</v>
      </c>
      <c r="F31" s="68">
        <v>2.2</v>
      </c>
      <c r="G31" s="55">
        <f>Younes!H6</f>
        <v>57.27214285714287</v>
      </c>
      <c r="H31" s="55">
        <f>Younes!H7</f>
        <v>53.4</v>
      </c>
      <c r="I31" s="69">
        <f>Younes!C7</f>
        <v>47.2</v>
      </c>
      <c r="K31" s="82">
        <f>Younes!I1</f>
        <v>105</v>
      </c>
      <c r="L31" s="48" t="s">
        <v>268</v>
      </c>
      <c r="M31" s="49">
        <f>M33-M32-M30</f>
        <v>7</v>
      </c>
      <c r="P31" t="s">
        <v>176</v>
      </c>
      <c r="Q31" t="s">
        <v>177</v>
      </c>
      <c r="R31" t="s">
        <v>178</v>
      </c>
    </row>
    <row r="32" spans="1:18" ht="15.75">
      <c r="A32" s="70">
        <f t="shared" si="0"/>
        <v>31</v>
      </c>
      <c r="B32" s="40" t="s">
        <v>74</v>
      </c>
      <c r="C32" s="40" t="s">
        <v>75</v>
      </c>
      <c r="D32" s="92" t="s">
        <v>63</v>
      </c>
      <c r="E32" s="41">
        <v>971505761877</v>
      </c>
      <c r="F32" s="56">
        <v>3.27</v>
      </c>
      <c r="G32" s="57">
        <f>Yousuf!H6</f>
        <v>83.21414285714286</v>
      </c>
      <c r="H32" s="57">
        <f>Yousuf!H7</f>
        <v>87.2</v>
      </c>
      <c r="I32" s="71">
        <f>Yousuf!C7</f>
        <v>83.8</v>
      </c>
      <c r="K32" s="83">
        <f>Yousuf!I1</f>
        <v>100</v>
      </c>
      <c r="L32" s="50" t="s">
        <v>267</v>
      </c>
      <c r="M32" s="51">
        <f>(COUNTIF(K2:K32,"&gt;=90"))</f>
        <v>12</v>
      </c>
      <c r="P32" t="s">
        <v>227</v>
      </c>
      <c r="R32" t="s">
        <v>228</v>
      </c>
    </row>
    <row r="33" spans="1:13" ht="15.75" thickBot="1">
      <c r="A33" s="64"/>
      <c r="B33" s="65"/>
      <c r="C33" s="65"/>
      <c r="D33" s="66"/>
      <c r="E33" s="67"/>
      <c r="F33" s="72">
        <f>AVERAGE(F2:F32)</f>
        <v>3.2287096774193556</v>
      </c>
      <c r="G33" s="73">
        <f>AVERAGE(G2:G32)</f>
        <v>82.7586755203322</v>
      </c>
      <c r="H33" s="73">
        <f>AVERAGE(H2:H32)</f>
        <v>84.63655913978495</v>
      </c>
      <c r="I33" s="74">
        <f>AVERAGE(I2:I32)</f>
        <v>77.57373271889401</v>
      </c>
      <c r="J33" s="44"/>
      <c r="K33" s="84">
        <f>SUM(K2:K32)/COUNTIF(K2:K32,"&gt;0")</f>
        <v>88.9</v>
      </c>
      <c r="L33" s="17" t="s">
        <v>183</v>
      </c>
      <c r="M33" s="31">
        <f>COUNT(K2:K32)</f>
        <v>20</v>
      </c>
    </row>
    <row r="34" spans="1:13" ht="12.75">
      <c r="A34" s="64"/>
      <c r="B34" s="65"/>
      <c r="C34" s="65"/>
      <c r="D34" s="66"/>
      <c r="E34" s="14"/>
      <c r="F34" s="14"/>
      <c r="G34" s="14"/>
      <c r="H34" s="14"/>
      <c r="I34" s="75"/>
      <c r="K34" s="78">
        <f>COUNTIF(K2:K32,"&gt;0")</f>
        <v>20</v>
      </c>
      <c r="L34" s="14"/>
      <c r="M34" s="75"/>
    </row>
    <row r="35" spans="1:13" ht="15.75" thickBot="1">
      <c r="A35" s="76"/>
      <c r="B35" s="65"/>
      <c r="C35" s="14"/>
      <c r="D35" s="65"/>
      <c r="E35" s="22" t="s">
        <v>186</v>
      </c>
      <c r="F35" s="22"/>
      <c r="G35" s="22"/>
      <c r="H35" s="22"/>
      <c r="I35" s="77"/>
      <c r="K35" s="78"/>
      <c r="L35" s="14"/>
      <c r="M35" s="75"/>
    </row>
    <row r="36" spans="1:13" ht="15">
      <c r="A36" s="76"/>
      <c r="B36" s="65"/>
      <c r="C36" s="65"/>
      <c r="D36" s="65"/>
      <c r="E36" s="18"/>
      <c r="F36" s="26" t="s">
        <v>184</v>
      </c>
      <c r="G36" s="19" t="s">
        <v>185</v>
      </c>
      <c r="H36" s="58"/>
      <c r="I36" s="20" t="s">
        <v>192</v>
      </c>
      <c r="K36" s="78"/>
      <c r="L36" s="14"/>
      <c r="M36" s="75"/>
    </row>
    <row r="37" spans="1:13" ht="15.75">
      <c r="A37" s="76"/>
      <c r="B37" s="65"/>
      <c r="C37" s="65"/>
      <c r="D37" s="65"/>
      <c r="E37" s="23" t="s">
        <v>187</v>
      </c>
      <c r="F37" s="27">
        <f>(COUNTIF(F2:F32,"&lt;2"))</f>
        <v>0</v>
      </c>
      <c r="G37" s="32">
        <f>(COUNTIF(G2:G32,"&lt;60"))</f>
        <v>1</v>
      </c>
      <c r="H37" s="59"/>
      <c r="I37" s="37">
        <f>(COUNTIF(H2:H32,"&lt;60"))</f>
        <v>2</v>
      </c>
      <c r="K37" s="78"/>
      <c r="L37" s="14"/>
      <c r="M37" s="75"/>
    </row>
    <row r="38" spans="1:13" ht="15.75">
      <c r="A38" s="76"/>
      <c r="B38" s="65"/>
      <c r="C38" s="65"/>
      <c r="D38" s="65"/>
      <c r="E38" s="16" t="s">
        <v>182</v>
      </c>
      <c r="F38" s="28">
        <f>(COUNTIF(F2:F32,"&lt;3"))-(COUNTIF(F2:F32,"&lt;2"))</f>
        <v>12</v>
      </c>
      <c r="G38" s="33">
        <f>(COUNTIF(G2:G32,"&lt;80"))-(COUNTIF(G2:G32,"&lt;=60"))</f>
        <v>10</v>
      </c>
      <c r="H38" s="60"/>
      <c r="I38" s="15">
        <f>(COUNTIF(H2:H32,"&lt;80"))-(COUNTIF(H2:H32,"&lt;60"))</f>
        <v>9</v>
      </c>
      <c r="K38" s="78"/>
      <c r="L38" s="14"/>
      <c r="M38" s="75"/>
    </row>
    <row r="39" spans="1:13" ht="15">
      <c r="A39" s="76"/>
      <c r="B39" s="65"/>
      <c r="C39" s="65"/>
      <c r="D39" s="65"/>
      <c r="E39" s="24" t="s">
        <v>188</v>
      </c>
      <c r="F39" s="29">
        <f>(COUNTIF(F2:F32,"&lt;3.5"))-(COUNTIF(F2:F32,"&lt;3"))</f>
        <v>7</v>
      </c>
      <c r="G39" s="34">
        <f>(COUNTIF(G2:G32,"&lt;90"))-(COUNTIF(G2:G32,"&lt;=80"))</f>
        <v>10</v>
      </c>
      <c r="H39" s="61"/>
      <c r="I39" s="38">
        <f>(COUNTIF(H2:H32,"&lt;90"))-(COUNTIF(H2:H32,"&lt;80"))</f>
        <v>3</v>
      </c>
      <c r="K39" s="78"/>
      <c r="L39" s="14"/>
      <c r="M39" s="75"/>
    </row>
    <row r="40" spans="1:13" ht="15.75">
      <c r="A40" s="76"/>
      <c r="B40" s="65"/>
      <c r="C40" s="65"/>
      <c r="D40" s="65"/>
      <c r="E40" s="25" t="s">
        <v>189</v>
      </c>
      <c r="F40" s="30">
        <f>(COUNTIF(F2:F32,"&gt;=3.5"))</f>
        <v>12</v>
      </c>
      <c r="G40" s="35">
        <f>(COUNTIF(G2:G32,"&gt;=90"))</f>
        <v>10</v>
      </c>
      <c r="H40" s="62"/>
      <c r="I40" s="39">
        <f>(COUNTIF(H2:H32,"&gt;=90"))</f>
        <v>17</v>
      </c>
      <c r="K40" s="78"/>
      <c r="L40" s="14"/>
      <c r="M40" s="75"/>
    </row>
    <row r="41" spans="1:13" ht="15.75" thickBot="1">
      <c r="A41" s="78"/>
      <c r="B41" s="14"/>
      <c r="C41" s="14"/>
      <c r="D41" s="14"/>
      <c r="E41" s="17" t="s">
        <v>183</v>
      </c>
      <c r="F41" s="31">
        <f>SUM(F37:F40)</f>
        <v>31</v>
      </c>
      <c r="G41" s="36">
        <f>SUM(G37:G40)</f>
        <v>31</v>
      </c>
      <c r="H41" s="63"/>
      <c r="I41" s="21">
        <f>SUM(I37:I40)</f>
        <v>31</v>
      </c>
      <c r="K41" s="78"/>
      <c r="L41" s="14"/>
      <c r="M41" s="75"/>
    </row>
    <row r="42" spans="1:13" ht="12.75">
      <c r="A42" s="78"/>
      <c r="B42" s="14"/>
      <c r="C42" s="14"/>
      <c r="D42" s="14"/>
      <c r="E42" s="14"/>
      <c r="F42" s="14"/>
      <c r="G42" s="14"/>
      <c r="H42" s="14"/>
      <c r="I42" s="75"/>
      <c r="K42" s="78"/>
      <c r="L42" s="14"/>
      <c r="M42" s="75"/>
    </row>
    <row r="43" spans="1:13" ht="12.75">
      <c r="A43" s="78"/>
      <c r="B43" s="14"/>
      <c r="C43" s="14"/>
      <c r="D43" s="14"/>
      <c r="E43" s="14"/>
      <c r="F43" s="14"/>
      <c r="G43" s="14"/>
      <c r="H43" s="14"/>
      <c r="I43" s="75"/>
      <c r="K43" s="78"/>
      <c r="L43" s="14"/>
      <c r="M43" s="75"/>
    </row>
    <row r="44" spans="1:13" ht="12.75">
      <c r="A44" s="78"/>
      <c r="B44" s="14"/>
      <c r="C44" s="14"/>
      <c r="D44" s="14"/>
      <c r="E44" s="14"/>
      <c r="F44" s="14"/>
      <c r="G44" s="14"/>
      <c r="H44" s="14"/>
      <c r="I44" s="75"/>
      <c r="K44" s="78"/>
      <c r="L44" s="14"/>
      <c r="M44" s="75"/>
    </row>
    <row r="45" spans="1:13" ht="12.75">
      <c r="A45" s="78"/>
      <c r="B45" s="14"/>
      <c r="C45" s="14"/>
      <c r="D45" s="14"/>
      <c r="E45" s="14"/>
      <c r="F45" s="14"/>
      <c r="G45" s="14"/>
      <c r="H45" s="14"/>
      <c r="I45" s="75"/>
      <c r="K45" s="78"/>
      <c r="L45" s="14"/>
      <c r="M45" s="75"/>
    </row>
    <row r="46" spans="1:13" ht="13.5" thickBot="1">
      <c r="A46" s="79"/>
      <c r="B46" s="80"/>
      <c r="C46" s="80"/>
      <c r="D46" s="80"/>
      <c r="E46" s="80"/>
      <c r="F46" s="80"/>
      <c r="G46" s="80"/>
      <c r="H46" s="80"/>
      <c r="I46" s="81"/>
      <c r="K46" s="79"/>
      <c r="L46" s="80"/>
      <c r="M46" s="81"/>
    </row>
  </sheetData>
  <mergeCells count="1">
    <mergeCell ref="K1:M1"/>
  </mergeCells>
  <conditionalFormatting sqref="G2:I32">
    <cfRule type="cellIs" priority="1" dxfId="0" operator="lessThan" stopIfTrue="1">
      <formula>60</formula>
    </cfRule>
    <cfRule type="cellIs" priority="2" dxfId="1" operator="between" stopIfTrue="1">
      <formula>80</formula>
      <formula>90</formula>
    </cfRule>
    <cfRule type="cellIs" priority="3" dxfId="2" operator="greaterThanOrEqual" stopIfTrue="1">
      <formula>90</formula>
    </cfRule>
  </conditionalFormatting>
  <conditionalFormatting sqref="F2:F32">
    <cfRule type="cellIs" priority="4" dxfId="0" operator="lessThan" stopIfTrue="1">
      <formula>2</formula>
    </cfRule>
    <cfRule type="cellIs" priority="5" dxfId="1" operator="between" stopIfTrue="1">
      <formula>3</formula>
      <formula>3.5</formula>
    </cfRule>
    <cfRule type="cellIs" priority="6" dxfId="3" operator="greaterThanOrEqual" stopIfTrue="1">
      <formula>3.5</formula>
    </cfRule>
  </conditionalFormatting>
  <conditionalFormatting sqref="K2:K32">
    <cfRule type="cellIs" priority="7" dxfId="4" operator="lessThan" stopIfTrue="1">
      <formula>70</formula>
    </cfRule>
    <cfRule type="cellIs" priority="8" dxfId="5" operator="between" stopIfTrue="1">
      <formula>70</formula>
      <formula>89</formula>
    </cfRule>
    <cfRule type="cellIs" priority="9" dxfId="6" operator="greaterThanOrEqual" stopIfTrue="1">
      <formula>90</formula>
    </cfRule>
  </conditionalFormatting>
  <printOptions horizontalCentered="1" verticalCentered="1"/>
  <pageMargins left="0.5" right="0.5" top="1" bottom="1" header="0.5" footer="0.5"/>
  <pageSetup fitToHeight="1" fitToWidth="1" horizontalDpi="300" verticalDpi="300" orientation="landscape" paperSize="9" scale="72" r:id="rId2"/>
  <drawing r:id="rId1"/>
</worksheet>
</file>

<file path=xl/worksheets/sheet20.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16.0039062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82</v>
      </c>
      <c r="B1" s="2" t="s">
        <v>34</v>
      </c>
      <c r="C1" s="99" t="s">
        <v>195</v>
      </c>
      <c r="D1" s="99"/>
      <c r="E1" s="99"/>
      <c r="F1" s="99"/>
      <c r="G1" s="99"/>
      <c r="H1" s="99"/>
      <c r="I1" s="42">
        <v>79</v>
      </c>
    </row>
    <row r="2" spans="1:8" ht="12.75">
      <c r="A2" s="2" t="s">
        <v>83</v>
      </c>
      <c r="B2" s="2"/>
      <c r="C2" s="2"/>
      <c r="D2" s="2"/>
      <c r="E2" s="2"/>
      <c r="F2" s="2"/>
      <c r="G2" s="2"/>
      <c r="H2" s="2"/>
    </row>
    <row r="3" spans="1:8" ht="12.75">
      <c r="A3" s="2" t="s">
        <v>36</v>
      </c>
      <c r="B3" s="2" t="s">
        <v>37</v>
      </c>
      <c r="C3" s="2" t="s">
        <v>38</v>
      </c>
      <c r="D3" s="2" t="s">
        <v>63</v>
      </c>
      <c r="E3" s="2" t="s">
        <v>40</v>
      </c>
      <c r="F3" s="2" t="s">
        <v>41</v>
      </c>
      <c r="G3" s="2"/>
      <c r="H3" s="2"/>
    </row>
    <row r="4" spans="1:8" ht="12.75">
      <c r="A4" s="2" t="s">
        <v>20</v>
      </c>
      <c r="B4" s="43"/>
      <c r="C4" s="2"/>
      <c r="D4" s="2"/>
      <c r="E4" s="2"/>
      <c r="F4" s="2"/>
      <c r="G4" s="2"/>
      <c r="H4" s="2"/>
    </row>
    <row r="5" spans="1:8" ht="12.75">
      <c r="A5" s="2" t="s">
        <v>22</v>
      </c>
      <c r="B5" s="2" t="s">
        <v>249</v>
      </c>
      <c r="C5" s="2"/>
      <c r="D5" s="2"/>
      <c r="E5" s="2"/>
      <c r="F5" s="2"/>
      <c r="G5" s="2"/>
      <c r="H5" s="2"/>
    </row>
    <row r="6" spans="1:8" ht="12.75">
      <c r="A6" s="2" t="s">
        <v>42</v>
      </c>
      <c r="B6" s="9">
        <v>971503396823</v>
      </c>
      <c r="C6" s="2"/>
      <c r="D6" s="2"/>
      <c r="E6" s="2"/>
      <c r="F6" s="2"/>
      <c r="G6" s="2"/>
      <c r="H6" s="1">
        <f>((0.05*AVERAGE(C9:C13))+(0.35*AVERAGE(D9:D13))+(0.3*AVERAGE(E9:E13)))/0.7</f>
        <v>89.91485714285714</v>
      </c>
    </row>
    <row r="7" spans="1:8" ht="12.75">
      <c r="A7" s="2" t="s">
        <v>43</v>
      </c>
      <c r="B7" s="2">
        <v>2.73</v>
      </c>
      <c r="C7" s="10">
        <f>AVERAGE(C8:C13)</f>
        <v>80.2</v>
      </c>
      <c r="D7" s="2"/>
      <c r="E7" s="2"/>
      <c r="F7" s="2"/>
      <c r="G7" s="2"/>
      <c r="H7" s="10">
        <f>AVERAGE(E9:E13)</f>
        <v>93.6</v>
      </c>
    </row>
    <row r="8" spans="1:8" ht="12.75">
      <c r="A8" s="2" t="s">
        <v>45</v>
      </c>
      <c r="B8" s="13" t="s">
        <v>46</v>
      </c>
      <c r="C8" s="12" t="s">
        <v>47</v>
      </c>
      <c r="D8" s="12" t="s">
        <v>48</v>
      </c>
      <c r="E8" s="12" t="s">
        <v>49</v>
      </c>
      <c r="F8" s="12" t="s">
        <v>23</v>
      </c>
      <c r="G8" s="12" t="s">
        <v>50</v>
      </c>
      <c r="H8" s="12" t="s">
        <v>43</v>
      </c>
    </row>
    <row r="9" spans="1:7" ht="12.75">
      <c r="A9" s="11" t="s">
        <v>51</v>
      </c>
      <c r="B9" s="13" t="s">
        <v>52</v>
      </c>
      <c r="C9" s="10">
        <v>77</v>
      </c>
      <c r="D9" s="10">
        <v>74.57</v>
      </c>
      <c r="E9" s="10">
        <v>100</v>
      </c>
      <c r="F9" s="10"/>
      <c r="G9" s="10"/>
    </row>
    <row r="10" spans="1:7" ht="12.75">
      <c r="A10" s="11" t="s">
        <v>53</v>
      </c>
      <c r="B10" s="13" t="s">
        <v>54</v>
      </c>
      <c r="C10" s="10">
        <v>82</v>
      </c>
      <c r="D10" s="10">
        <v>93.86</v>
      </c>
      <c r="E10" s="10">
        <v>90</v>
      </c>
      <c r="F10" s="10"/>
      <c r="G10" s="10"/>
    </row>
    <row r="11" spans="1:8" ht="12.75">
      <c r="A11" s="11" t="s">
        <v>55</v>
      </c>
      <c r="B11" s="13" t="s">
        <v>56</v>
      </c>
      <c r="C11" s="10">
        <v>78</v>
      </c>
      <c r="D11" s="10">
        <v>90</v>
      </c>
      <c r="E11" s="10">
        <v>93</v>
      </c>
      <c r="F11" s="10"/>
      <c r="G11" s="10">
        <v>31.7</v>
      </c>
      <c r="H11" s="10"/>
    </row>
    <row r="12" spans="1:8" ht="12.75">
      <c r="A12" s="11" t="s">
        <v>57</v>
      </c>
      <c r="B12" s="13" t="s">
        <v>58</v>
      </c>
      <c r="C12" s="10">
        <v>64</v>
      </c>
      <c r="D12" s="10">
        <v>92.29</v>
      </c>
      <c r="E12" s="10">
        <v>95</v>
      </c>
      <c r="F12" s="10"/>
      <c r="G12" s="10"/>
      <c r="H12" s="10"/>
    </row>
    <row r="13" spans="1:8" ht="12.75">
      <c r="A13" s="11" t="s">
        <v>59</v>
      </c>
      <c r="B13" s="13" t="s">
        <v>60</v>
      </c>
      <c r="C13" s="10">
        <v>100</v>
      </c>
      <c r="D13" s="10">
        <v>90</v>
      </c>
      <c r="E13" s="10">
        <v>90</v>
      </c>
      <c r="F13" s="10"/>
      <c r="G13" s="10"/>
      <c r="H13" s="10"/>
    </row>
    <row r="14" spans="1:8" ht="12.75">
      <c r="A14" s="11" t="s">
        <v>61</v>
      </c>
      <c r="B14" s="13" t="s">
        <v>62</v>
      </c>
      <c r="C14" s="10">
        <v>77</v>
      </c>
      <c r="D14" s="10">
        <v>59.14</v>
      </c>
      <c r="E14" s="10">
        <v>80</v>
      </c>
      <c r="F14" s="10">
        <v>51</v>
      </c>
      <c r="G14" s="10">
        <v>64</v>
      </c>
      <c r="H14" s="10">
        <v>1</v>
      </c>
    </row>
    <row r="15" spans="1:8" ht="12.75">
      <c r="A15" s="11" t="s">
        <v>4</v>
      </c>
      <c r="B15" s="13" t="s">
        <v>5</v>
      </c>
      <c r="C15" s="10">
        <v>77</v>
      </c>
      <c r="D15" s="10">
        <v>87.43</v>
      </c>
      <c r="E15" s="10">
        <v>75</v>
      </c>
      <c r="F15" s="10">
        <v>90</v>
      </c>
      <c r="G15" s="10">
        <v>84</v>
      </c>
      <c r="H15" s="10">
        <v>3</v>
      </c>
    </row>
    <row r="16" spans="1:8" ht="12.75">
      <c r="A16" s="11" t="s">
        <v>7</v>
      </c>
      <c r="B16" s="13" t="s">
        <v>8</v>
      </c>
      <c r="C16" s="10">
        <v>87</v>
      </c>
      <c r="D16" s="10">
        <v>90</v>
      </c>
      <c r="E16" s="10">
        <v>70</v>
      </c>
      <c r="F16" s="10">
        <v>91</v>
      </c>
      <c r="G16" s="10">
        <v>84</v>
      </c>
      <c r="H16" s="10">
        <v>3</v>
      </c>
    </row>
    <row r="17" spans="1:8" ht="12.75">
      <c r="A17" s="11" t="s">
        <v>11</v>
      </c>
      <c r="B17" s="13" t="s">
        <v>12</v>
      </c>
      <c r="C17" s="10">
        <v>41</v>
      </c>
      <c r="D17" s="10">
        <v>95</v>
      </c>
      <c r="E17" s="10"/>
      <c r="F17" s="10"/>
      <c r="G17" s="10">
        <v>84</v>
      </c>
      <c r="H17" s="10">
        <v>3</v>
      </c>
    </row>
    <row r="18" spans="1:8" ht="12.75">
      <c r="A18" s="11" t="s">
        <v>13</v>
      </c>
      <c r="B18" s="13" t="s">
        <v>14</v>
      </c>
      <c r="C18" s="10">
        <v>100</v>
      </c>
      <c r="D18" s="10">
        <v>82.29</v>
      </c>
      <c r="E18" s="10">
        <v>60</v>
      </c>
      <c r="F18" s="10">
        <v>96</v>
      </c>
      <c r="G18" s="10">
        <v>81</v>
      </c>
      <c r="H18" s="10">
        <v>3</v>
      </c>
    </row>
    <row r="19" spans="1:8" ht="12.75">
      <c r="A19" s="11" t="s">
        <v>9</v>
      </c>
      <c r="B19" s="13" t="s">
        <v>10</v>
      </c>
      <c r="C19" s="10">
        <v>80</v>
      </c>
      <c r="D19" s="10">
        <v>91.58</v>
      </c>
      <c r="E19" s="10"/>
      <c r="F19" s="10"/>
      <c r="G19" s="10">
        <v>91</v>
      </c>
      <c r="H19" s="10">
        <v>4</v>
      </c>
    </row>
    <row r="20" spans="1:8" ht="12.75">
      <c r="A20" s="2"/>
      <c r="B20" s="2"/>
      <c r="C20" s="2">
        <f>COUNTIF(C9:C19,"&lt;75")</f>
        <v>2</v>
      </c>
      <c r="D20" s="2">
        <f>COUNTIF(D9:D19,"&lt;60")</f>
        <v>1</v>
      </c>
      <c r="E20" s="2">
        <f>COUNTIF(E9:E19,"&lt;60")</f>
        <v>0</v>
      </c>
      <c r="F20" s="2">
        <f>COUNTIF(F9:F19,"&lt;60")</f>
        <v>1</v>
      </c>
      <c r="G20" s="2">
        <f>COUNTIF(G9:G19,"&lt;60")</f>
        <v>1</v>
      </c>
      <c r="H20" s="2">
        <f>COUNTIF(H6:H19,"&lt;2")</f>
        <v>1</v>
      </c>
    </row>
  </sheetData>
  <mergeCells count="1">
    <mergeCell ref="C1:H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23.0039062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6.00390625" style="0" bestFit="1" customWidth="1"/>
    <col min="8" max="8" width="5.00390625" style="0" bestFit="1" customWidth="1"/>
  </cols>
  <sheetData>
    <row r="1" spans="1:9" ht="12.75">
      <c r="A1" s="2" t="s">
        <v>70</v>
      </c>
      <c r="B1" s="2" t="s">
        <v>34</v>
      </c>
      <c r="C1" s="99" t="s">
        <v>195</v>
      </c>
      <c r="D1" s="99"/>
      <c r="E1" s="99"/>
      <c r="F1" s="99"/>
      <c r="G1" s="99"/>
      <c r="H1" s="99"/>
      <c r="I1" s="42">
        <v>57</v>
      </c>
    </row>
    <row r="2" spans="1:8" ht="12.75">
      <c r="A2" s="2" t="s">
        <v>71</v>
      </c>
      <c r="B2" s="2"/>
      <c r="C2" s="2"/>
      <c r="D2" s="2"/>
      <c r="E2" s="2"/>
      <c r="F2" s="2"/>
      <c r="G2" s="2"/>
      <c r="H2" s="2"/>
    </row>
    <row r="3" spans="1:8" ht="12.75">
      <c r="A3" s="2" t="s">
        <v>36</v>
      </c>
      <c r="B3" s="2" t="s">
        <v>37</v>
      </c>
      <c r="C3" s="2" t="s">
        <v>38</v>
      </c>
      <c r="D3" s="2" t="s">
        <v>63</v>
      </c>
      <c r="E3" s="2" t="s">
        <v>40</v>
      </c>
      <c r="F3" s="2" t="s">
        <v>41</v>
      </c>
      <c r="G3" s="2"/>
      <c r="H3" s="2"/>
    </row>
    <row r="4" spans="1:8" ht="12.75">
      <c r="A4" s="2" t="s">
        <v>20</v>
      </c>
      <c r="B4" s="43" t="s">
        <v>250</v>
      </c>
      <c r="C4" s="2"/>
      <c r="D4" s="2"/>
      <c r="E4" s="2"/>
      <c r="F4" s="2"/>
      <c r="G4" s="2"/>
      <c r="H4" s="2"/>
    </row>
    <row r="5" spans="1:8" ht="12.75">
      <c r="A5" s="2" t="s">
        <v>22</v>
      </c>
      <c r="B5" s="2" t="s">
        <v>251</v>
      </c>
      <c r="C5" s="2"/>
      <c r="D5" s="2"/>
      <c r="E5" s="2"/>
      <c r="F5" s="2"/>
      <c r="G5" s="2"/>
      <c r="H5" s="2"/>
    </row>
    <row r="6" spans="1:8" ht="12.75">
      <c r="A6" s="2" t="s">
        <v>42</v>
      </c>
      <c r="B6" s="9">
        <v>971506257393</v>
      </c>
      <c r="C6" s="2"/>
      <c r="D6" s="2"/>
      <c r="E6" s="2"/>
      <c r="F6" s="2"/>
      <c r="G6" s="2"/>
      <c r="H6" s="1">
        <f>((0.05*AVERAGE(C9:C13))+(0.35*AVERAGE(D9:D13))+(0.3*AVERAGE(E9:E13)))/0.7</f>
        <v>92.05742857142856</v>
      </c>
    </row>
    <row r="7" spans="1:8" ht="12.75">
      <c r="A7" s="2" t="s">
        <v>43</v>
      </c>
      <c r="B7" s="2">
        <v>4</v>
      </c>
      <c r="C7" s="10">
        <f>AVERAGE(C8:C13)</f>
        <v>88.8</v>
      </c>
      <c r="D7" s="2"/>
      <c r="E7" s="2"/>
      <c r="F7" s="2"/>
      <c r="G7" s="2"/>
      <c r="H7" s="10">
        <f>AVERAGE(E9:E13)</f>
        <v>92</v>
      </c>
    </row>
    <row r="8" spans="1:8" ht="12.75">
      <c r="A8" s="2" t="s">
        <v>45</v>
      </c>
      <c r="B8" s="13" t="s">
        <v>46</v>
      </c>
      <c r="C8" s="12" t="s">
        <v>47</v>
      </c>
      <c r="D8" s="12" t="s">
        <v>48</v>
      </c>
      <c r="E8" s="12" t="s">
        <v>49</v>
      </c>
      <c r="F8" s="12" t="s">
        <v>23</v>
      </c>
      <c r="G8" s="12" t="s">
        <v>50</v>
      </c>
      <c r="H8" s="12" t="s">
        <v>43</v>
      </c>
    </row>
    <row r="9" spans="1:7" ht="12.75">
      <c r="A9" s="11" t="s">
        <v>51</v>
      </c>
      <c r="B9" s="13" t="s">
        <v>52</v>
      </c>
      <c r="C9" s="10">
        <v>83</v>
      </c>
      <c r="D9" s="10">
        <v>94.29</v>
      </c>
      <c r="E9" s="10">
        <v>100</v>
      </c>
      <c r="F9" s="10"/>
      <c r="G9" s="10"/>
    </row>
    <row r="10" spans="1:7" ht="12.75">
      <c r="A10" s="11" t="s">
        <v>53</v>
      </c>
      <c r="B10" s="13" t="s">
        <v>54</v>
      </c>
      <c r="C10" s="10">
        <v>85</v>
      </c>
      <c r="D10" s="10">
        <v>91.71</v>
      </c>
      <c r="E10" s="10">
        <v>90</v>
      </c>
      <c r="F10" s="10"/>
      <c r="G10" s="10"/>
    </row>
    <row r="11" spans="1:8" ht="12.75">
      <c r="A11" s="11" t="s">
        <v>55</v>
      </c>
      <c r="B11" s="13" t="s">
        <v>56</v>
      </c>
      <c r="C11" s="10">
        <v>87</v>
      </c>
      <c r="D11" s="10">
        <v>81.43</v>
      </c>
      <c r="E11" s="10">
        <v>95</v>
      </c>
      <c r="F11" s="10"/>
      <c r="G11" s="10">
        <v>33.15</v>
      </c>
      <c r="H11" s="10"/>
    </row>
    <row r="12" spans="1:8" ht="12.75">
      <c r="A12" s="11" t="s">
        <v>57</v>
      </c>
      <c r="B12" s="13" t="s">
        <v>58</v>
      </c>
      <c r="C12" s="10">
        <v>89</v>
      </c>
      <c r="D12" s="10">
        <v>96.86</v>
      </c>
      <c r="E12" s="10">
        <v>75</v>
      </c>
      <c r="F12" s="10"/>
      <c r="G12" s="10"/>
      <c r="H12" s="10"/>
    </row>
    <row r="13" spans="1:8" ht="12.75">
      <c r="A13" s="11" t="s">
        <v>59</v>
      </c>
      <c r="B13" s="13" t="s">
        <v>60</v>
      </c>
      <c r="C13" s="10">
        <v>100</v>
      </c>
      <c r="D13" s="10">
        <v>98.57</v>
      </c>
      <c r="E13" s="10">
        <v>100</v>
      </c>
      <c r="F13" s="10"/>
      <c r="G13" s="10"/>
      <c r="H13" s="10"/>
    </row>
    <row r="14" spans="1:8" ht="12.75">
      <c r="A14" s="11" t="s">
        <v>61</v>
      </c>
      <c r="B14" s="13" t="s">
        <v>62</v>
      </c>
      <c r="C14" s="10">
        <v>94</v>
      </c>
      <c r="D14" s="10">
        <v>93.14</v>
      </c>
      <c r="E14" s="10">
        <v>100</v>
      </c>
      <c r="F14" s="10">
        <v>98</v>
      </c>
      <c r="G14" s="10">
        <v>97</v>
      </c>
      <c r="H14" s="10">
        <v>4</v>
      </c>
    </row>
    <row r="15" spans="1:8" ht="12.75">
      <c r="A15" s="11" t="s">
        <v>4</v>
      </c>
      <c r="B15" s="13" t="s">
        <v>5</v>
      </c>
      <c r="C15" s="10">
        <v>93</v>
      </c>
      <c r="D15" s="10">
        <v>97.43</v>
      </c>
      <c r="E15" s="10">
        <v>97</v>
      </c>
      <c r="F15" s="10">
        <v>98</v>
      </c>
      <c r="G15" s="10">
        <v>97</v>
      </c>
      <c r="H15" s="10">
        <v>4</v>
      </c>
    </row>
    <row r="16" spans="1:8" ht="12.75">
      <c r="A16" s="11" t="s">
        <v>7</v>
      </c>
      <c r="B16" s="13" t="s">
        <v>8</v>
      </c>
      <c r="C16" s="10">
        <v>96</v>
      </c>
      <c r="D16" s="10">
        <v>92.29</v>
      </c>
      <c r="E16" s="10">
        <v>90</v>
      </c>
      <c r="F16" s="10">
        <v>86</v>
      </c>
      <c r="G16" s="10">
        <v>90</v>
      </c>
      <c r="H16" s="10">
        <v>4</v>
      </c>
    </row>
    <row r="17" spans="1:8" ht="12.75">
      <c r="A17" s="11" t="s">
        <v>9</v>
      </c>
      <c r="B17" s="13" t="s">
        <v>10</v>
      </c>
      <c r="C17" s="10">
        <v>86</v>
      </c>
      <c r="D17" s="10">
        <v>94.05</v>
      </c>
      <c r="E17" s="10"/>
      <c r="F17" s="10"/>
      <c r="G17" s="10">
        <v>94</v>
      </c>
      <c r="H17" s="10">
        <v>4</v>
      </c>
    </row>
    <row r="18" spans="1:8" ht="12.75">
      <c r="A18" s="11" t="s">
        <v>11</v>
      </c>
      <c r="B18" s="13" t="s">
        <v>12</v>
      </c>
      <c r="C18" s="10">
        <v>100</v>
      </c>
      <c r="D18" s="10">
        <v>95</v>
      </c>
      <c r="E18" s="10"/>
      <c r="F18" s="10"/>
      <c r="G18" s="10">
        <v>96</v>
      </c>
      <c r="H18" s="10">
        <v>4</v>
      </c>
    </row>
    <row r="19" spans="1:8" ht="12.75">
      <c r="A19" s="11" t="s">
        <v>13</v>
      </c>
      <c r="B19" s="13" t="s">
        <v>14</v>
      </c>
      <c r="C19" s="10">
        <v>100</v>
      </c>
      <c r="D19" s="10">
        <v>82.86</v>
      </c>
      <c r="E19" s="10">
        <v>95</v>
      </c>
      <c r="F19" s="10">
        <v>99</v>
      </c>
      <c r="G19" s="10">
        <v>92</v>
      </c>
      <c r="H19" s="10">
        <v>4</v>
      </c>
    </row>
    <row r="20" spans="1:8" ht="12.75">
      <c r="A20" s="2"/>
      <c r="B20" s="2"/>
      <c r="C20" s="2">
        <f>COUNTIF(C9:C19,"&lt;75")</f>
        <v>0</v>
      </c>
      <c r="D20" s="2">
        <f>COUNTIF(D9:D19,"&lt;60")</f>
        <v>0</v>
      </c>
      <c r="E20" s="2">
        <f>COUNTIF(E9:E19,"&lt;60")</f>
        <v>0</v>
      </c>
      <c r="F20" s="2">
        <f>COUNTIF(F9:F19,"&lt;60")</f>
        <v>0</v>
      </c>
      <c r="G20" s="2">
        <f>COUNTIF(G9:G19,"&lt;60")</f>
        <v>1</v>
      </c>
      <c r="H20" s="2">
        <f>COUNTIF(H6:H19,"&lt;2")</f>
        <v>0</v>
      </c>
    </row>
  </sheetData>
  <mergeCells count="1">
    <mergeCell ref="C1:H1"/>
  </mergeCells>
  <hyperlinks>
    <hyperlink ref="B4" r:id="rId1" display="saroshsaleem@hotmail.com"/>
  </hyperlink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14.5742187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6.00390625" style="0" bestFit="1" customWidth="1"/>
    <col min="8" max="8" width="5.00390625" style="0" bestFit="1" customWidth="1"/>
  </cols>
  <sheetData>
    <row r="1" spans="1:9" ht="12.75">
      <c r="A1" s="2" t="s">
        <v>68</v>
      </c>
      <c r="B1" s="2" t="s">
        <v>34</v>
      </c>
      <c r="C1" s="99" t="s">
        <v>195</v>
      </c>
      <c r="D1" s="99"/>
      <c r="E1" s="99"/>
      <c r="F1" s="99"/>
      <c r="G1" s="99"/>
      <c r="H1" s="99"/>
      <c r="I1" s="42">
        <v>90</v>
      </c>
    </row>
    <row r="2" spans="1:8" ht="12.75">
      <c r="A2" s="2" t="s">
        <v>69</v>
      </c>
      <c r="B2" s="2"/>
      <c r="C2" s="2"/>
      <c r="D2" s="2"/>
      <c r="E2" s="2"/>
      <c r="F2" s="2"/>
      <c r="G2" s="2"/>
      <c r="H2" s="2"/>
    </row>
    <row r="3" spans="1:8" ht="12.75">
      <c r="A3" s="2" t="s">
        <v>36</v>
      </c>
      <c r="B3" s="2" t="s">
        <v>37</v>
      </c>
      <c r="C3" s="2" t="s">
        <v>38</v>
      </c>
      <c r="D3" s="2" t="s">
        <v>63</v>
      </c>
      <c r="E3" s="2" t="s">
        <v>40</v>
      </c>
      <c r="F3" s="2" t="s">
        <v>41</v>
      </c>
      <c r="G3" s="2"/>
      <c r="H3" s="2"/>
    </row>
    <row r="4" spans="1:8" ht="12.75">
      <c r="A4" s="2" t="s">
        <v>20</v>
      </c>
      <c r="B4" s="43" t="s">
        <v>252</v>
      </c>
      <c r="C4" s="2"/>
      <c r="D4" s="2"/>
      <c r="E4" s="2"/>
      <c r="F4" s="2"/>
      <c r="G4" s="2"/>
      <c r="H4" s="2"/>
    </row>
    <row r="5" spans="1:8" ht="12.75">
      <c r="A5" s="2" t="s">
        <v>22</v>
      </c>
      <c r="B5" s="2" t="s">
        <v>253</v>
      </c>
      <c r="C5" s="2"/>
      <c r="D5" s="2"/>
      <c r="E5" s="2"/>
      <c r="F5" s="2"/>
      <c r="G5" s="2"/>
      <c r="H5" s="2"/>
    </row>
    <row r="6" spans="1:8" ht="12.75">
      <c r="A6" s="2" t="s">
        <v>42</v>
      </c>
      <c r="B6" s="9">
        <v>971503233418</v>
      </c>
      <c r="C6" s="2"/>
      <c r="D6" s="2"/>
      <c r="E6" s="2"/>
      <c r="F6" s="2"/>
      <c r="G6" s="2"/>
      <c r="H6" s="2"/>
    </row>
    <row r="7" spans="1:8" ht="12.75">
      <c r="A7" s="2" t="s">
        <v>43</v>
      </c>
      <c r="B7" s="2">
        <v>4</v>
      </c>
      <c r="C7" s="10">
        <f>AVERAGE(C8:C13)</f>
        <v>83.6</v>
      </c>
      <c r="D7" s="2"/>
      <c r="E7" s="2"/>
      <c r="F7" s="2"/>
      <c r="G7" s="2"/>
      <c r="H7" s="2"/>
    </row>
    <row r="8" spans="1:8" ht="12.75">
      <c r="A8" s="2" t="s">
        <v>45</v>
      </c>
      <c r="B8" s="13" t="s">
        <v>46</v>
      </c>
      <c r="C8" s="12" t="s">
        <v>47</v>
      </c>
      <c r="D8" s="12" t="s">
        <v>48</v>
      </c>
      <c r="E8" s="12" t="s">
        <v>49</v>
      </c>
      <c r="F8" s="12" t="s">
        <v>23</v>
      </c>
      <c r="G8" s="12" t="s">
        <v>50</v>
      </c>
      <c r="H8" s="12" t="s">
        <v>43</v>
      </c>
    </row>
    <row r="9" spans="1:8" ht="12.75">
      <c r="A9" s="11" t="s">
        <v>51</v>
      </c>
      <c r="B9" s="13" t="s">
        <v>52</v>
      </c>
      <c r="C9" s="10">
        <v>80</v>
      </c>
      <c r="D9" s="10">
        <v>86.29</v>
      </c>
      <c r="E9" s="10">
        <v>95</v>
      </c>
      <c r="F9" s="10"/>
      <c r="G9" s="10"/>
      <c r="H9" s="1">
        <f>((0.05*AVERAGE(C9:C13))+(0.35*AVERAGE(D9:D13))+(0.3*AVERAGE(E9:E13)))/0.7</f>
        <v>90.02828571428572</v>
      </c>
    </row>
    <row r="10" spans="1:8" ht="12.75">
      <c r="A10" s="11" t="s">
        <v>53</v>
      </c>
      <c r="B10" s="13" t="s">
        <v>54</v>
      </c>
      <c r="C10" s="10">
        <v>90</v>
      </c>
      <c r="D10" s="10">
        <v>89.71</v>
      </c>
      <c r="E10" s="10">
        <v>97</v>
      </c>
      <c r="F10" s="10"/>
      <c r="G10" s="10"/>
      <c r="H10" s="10">
        <f>AVERAGE(E9:E13)</f>
        <v>93.2</v>
      </c>
    </row>
    <row r="11" spans="1:8" ht="12.75">
      <c r="A11" s="11" t="s">
        <v>55</v>
      </c>
      <c r="B11" s="13" t="s">
        <v>56</v>
      </c>
      <c r="C11" s="10">
        <v>75</v>
      </c>
      <c r="D11" s="10">
        <v>81.43</v>
      </c>
      <c r="E11" s="10">
        <v>95</v>
      </c>
      <c r="F11" s="10"/>
      <c r="G11" s="10">
        <v>32.15</v>
      </c>
      <c r="H11" s="10"/>
    </row>
    <row r="12" spans="1:8" ht="12.75">
      <c r="A12" s="11" t="s">
        <v>57</v>
      </c>
      <c r="B12" s="13" t="s">
        <v>58</v>
      </c>
      <c r="C12" s="10">
        <v>78</v>
      </c>
      <c r="D12" s="10">
        <v>83.71</v>
      </c>
      <c r="E12" s="10">
        <v>89</v>
      </c>
      <c r="F12" s="10"/>
      <c r="G12" s="10"/>
      <c r="H12" s="10"/>
    </row>
    <row r="13" spans="1:8" ht="12.75">
      <c r="A13" s="11" t="s">
        <v>59</v>
      </c>
      <c r="B13" s="13" t="s">
        <v>60</v>
      </c>
      <c r="C13" s="10">
        <v>95</v>
      </c>
      <c r="D13" s="10">
        <v>100</v>
      </c>
      <c r="E13" s="10">
        <v>90</v>
      </c>
      <c r="F13" s="10"/>
      <c r="G13" s="10"/>
      <c r="H13" s="10"/>
    </row>
    <row r="14" spans="1:8" ht="12.75">
      <c r="A14" s="11" t="s">
        <v>61</v>
      </c>
      <c r="B14" s="13" t="s">
        <v>62</v>
      </c>
      <c r="C14" s="10">
        <v>86</v>
      </c>
      <c r="D14" s="10">
        <v>97.57</v>
      </c>
      <c r="E14" s="10">
        <v>100</v>
      </c>
      <c r="F14" s="10">
        <v>98</v>
      </c>
      <c r="G14" s="10">
        <v>98</v>
      </c>
      <c r="H14" s="10">
        <v>4</v>
      </c>
    </row>
    <row r="15" spans="1:8" ht="12.75">
      <c r="A15" s="11" t="s">
        <v>4</v>
      </c>
      <c r="B15" s="13" t="s">
        <v>5</v>
      </c>
      <c r="C15" s="10">
        <v>87</v>
      </c>
      <c r="D15" s="10">
        <v>93.14</v>
      </c>
      <c r="E15" s="10">
        <v>92</v>
      </c>
      <c r="F15" s="10">
        <v>95</v>
      </c>
      <c r="G15" s="10">
        <v>93</v>
      </c>
      <c r="H15" s="10">
        <v>4</v>
      </c>
    </row>
    <row r="16" spans="1:8" ht="12.75">
      <c r="A16" s="11" t="s">
        <v>7</v>
      </c>
      <c r="B16" s="13" t="s">
        <v>8</v>
      </c>
      <c r="C16" s="10">
        <v>96</v>
      </c>
      <c r="D16" s="10">
        <v>90</v>
      </c>
      <c r="E16" s="10">
        <v>87</v>
      </c>
      <c r="F16" s="10">
        <v>90</v>
      </c>
      <c r="G16" s="10">
        <v>89</v>
      </c>
      <c r="H16" s="10">
        <v>4</v>
      </c>
    </row>
    <row r="17" spans="1:8" ht="12.75">
      <c r="A17" s="11" t="s">
        <v>9</v>
      </c>
      <c r="B17" s="13" t="s">
        <v>10</v>
      </c>
      <c r="C17" s="10">
        <v>90</v>
      </c>
      <c r="D17" s="10">
        <v>95.21</v>
      </c>
      <c r="E17" s="10"/>
      <c r="F17" s="10"/>
      <c r="G17" s="10">
        <v>95</v>
      </c>
      <c r="H17" s="10">
        <v>4</v>
      </c>
    </row>
    <row r="18" spans="1:8" ht="12.75">
      <c r="A18" s="11" t="s">
        <v>11</v>
      </c>
      <c r="B18" s="13" t="s">
        <v>12</v>
      </c>
      <c r="C18" s="10">
        <v>75</v>
      </c>
      <c r="D18" s="10">
        <v>95.5</v>
      </c>
      <c r="E18" s="10"/>
      <c r="F18" s="10"/>
      <c r="G18" s="10">
        <v>91</v>
      </c>
      <c r="H18" s="10">
        <v>4</v>
      </c>
    </row>
    <row r="19" spans="1:8" ht="12.75">
      <c r="A19" s="11" t="s">
        <v>13</v>
      </c>
      <c r="B19" s="13" t="s">
        <v>14</v>
      </c>
      <c r="C19" s="10">
        <v>100</v>
      </c>
      <c r="D19" s="10">
        <v>85.71</v>
      </c>
      <c r="E19" s="10">
        <v>95</v>
      </c>
      <c r="F19" s="10">
        <v>98</v>
      </c>
      <c r="G19" s="10">
        <v>93</v>
      </c>
      <c r="H19" s="10">
        <v>4</v>
      </c>
    </row>
    <row r="20" spans="1:8" ht="12.75">
      <c r="A20" s="2"/>
      <c r="B20" s="2"/>
      <c r="C20" s="2">
        <f>COUNTIF(C9:C19,"&lt;75")</f>
        <v>0</v>
      </c>
      <c r="D20" s="2">
        <f>COUNTIF(D9:D19,"&lt;60")</f>
        <v>0</v>
      </c>
      <c r="E20" s="2">
        <f>COUNTIF(E9:E19,"&lt;60")</f>
        <v>0</v>
      </c>
      <c r="F20" s="2">
        <f>COUNTIF(F9:F19,"&lt;60")</f>
        <v>0</v>
      </c>
      <c r="G20" s="2">
        <f>COUNTIF(G9:G19,"&lt;60")</f>
        <v>1</v>
      </c>
      <c r="H20" s="2">
        <f>COUNTIF(H9:H19,"&lt;2")</f>
        <v>0</v>
      </c>
    </row>
  </sheetData>
  <mergeCells count="1">
    <mergeCell ref="C1:H1"/>
  </mergeCells>
  <hyperlinks>
    <hyperlink ref="B4" r:id="rId1" display="sarina-123@hotmail.com"/>
  </hyperlink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18.0039062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6.00390625" style="0" bestFit="1" customWidth="1"/>
    <col min="8" max="8" width="5.00390625" style="0" bestFit="1" customWidth="1"/>
  </cols>
  <sheetData>
    <row r="1" spans="1:9" ht="12.75">
      <c r="A1" s="2" t="s">
        <v>94</v>
      </c>
      <c r="B1" s="2" t="s">
        <v>34</v>
      </c>
      <c r="C1" s="99" t="s">
        <v>195</v>
      </c>
      <c r="D1" s="99"/>
      <c r="E1" s="99"/>
      <c r="F1" s="99"/>
      <c r="G1" s="99"/>
      <c r="H1" s="99"/>
      <c r="I1" s="42">
        <v>95</v>
      </c>
    </row>
    <row r="2" spans="1:8" ht="12.75">
      <c r="A2" s="2" t="s">
        <v>95</v>
      </c>
      <c r="B2" s="2"/>
      <c r="C2" s="2"/>
      <c r="D2" s="2"/>
      <c r="E2" s="2"/>
      <c r="F2" s="2"/>
      <c r="G2" s="2"/>
      <c r="H2" s="2"/>
    </row>
    <row r="3" spans="1:8" ht="12.75">
      <c r="A3" s="2" t="s">
        <v>36</v>
      </c>
      <c r="B3" s="2" t="s">
        <v>37</v>
      </c>
      <c r="C3" s="2" t="s">
        <v>38</v>
      </c>
      <c r="D3" s="2" t="s">
        <v>96</v>
      </c>
      <c r="E3" s="2" t="s">
        <v>40</v>
      </c>
      <c r="F3" s="2" t="s">
        <v>41</v>
      </c>
      <c r="G3" s="2"/>
      <c r="H3" s="2"/>
    </row>
    <row r="4" spans="1:8" ht="12.75">
      <c r="A4" s="2" t="s">
        <v>20</v>
      </c>
      <c r="B4" s="43"/>
      <c r="C4" s="2"/>
      <c r="D4" s="2"/>
      <c r="E4" s="2"/>
      <c r="F4" s="2"/>
      <c r="G4" s="2"/>
      <c r="H4" s="2"/>
    </row>
    <row r="5" spans="1:8" ht="12.75">
      <c r="A5" s="2" t="s">
        <v>22</v>
      </c>
      <c r="B5" s="2" t="s">
        <v>254</v>
      </c>
      <c r="C5" s="2"/>
      <c r="D5" s="2"/>
      <c r="E5" s="2"/>
      <c r="F5" s="2"/>
      <c r="G5" s="2"/>
      <c r="H5" s="2"/>
    </row>
    <row r="6" spans="1:8" ht="12.75">
      <c r="A6" s="2" t="s">
        <v>42</v>
      </c>
      <c r="B6" s="9">
        <v>971506339358</v>
      </c>
      <c r="C6" s="2"/>
      <c r="D6" s="2"/>
      <c r="E6" s="2"/>
      <c r="F6" s="2"/>
      <c r="G6" s="2"/>
      <c r="H6" s="1">
        <f>((0.05*AVERAGE(C9:C13))+(0.35*AVERAGE(D9:D13))+(0.3*AVERAGE(E9:E13)))/0.7</f>
        <v>91.91485714285716</v>
      </c>
    </row>
    <row r="7" spans="1:8" ht="12.75">
      <c r="A7" s="2" t="s">
        <v>43</v>
      </c>
      <c r="B7" s="2">
        <v>3.53</v>
      </c>
      <c r="C7" s="10">
        <f>AVERAGE(C8:C13)</f>
        <v>74.2</v>
      </c>
      <c r="D7" s="2"/>
      <c r="E7" s="2"/>
      <c r="F7" s="2"/>
      <c r="G7" s="2"/>
      <c r="H7" s="10">
        <f>AVERAGE(E9:E13)</f>
        <v>93.2</v>
      </c>
    </row>
    <row r="8" spans="1:8" ht="12.75">
      <c r="A8" s="2" t="s">
        <v>45</v>
      </c>
      <c r="B8" s="13" t="s">
        <v>46</v>
      </c>
      <c r="C8" s="12" t="s">
        <v>47</v>
      </c>
      <c r="D8" s="12" t="s">
        <v>48</v>
      </c>
      <c r="E8" s="12" t="s">
        <v>49</v>
      </c>
      <c r="F8" s="12" t="s">
        <v>23</v>
      </c>
      <c r="G8" s="12" t="s">
        <v>50</v>
      </c>
      <c r="H8" s="12" t="s">
        <v>43</v>
      </c>
    </row>
    <row r="9" spans="1:7" ht="12.75">
      <c r="A9" s="11" t="s">
        <v>51</v>
      </c>
      <c r="B9" s="13" t="s">
        <v>52</v>
      </c>
      <c r="C9" s="10">
        <v>66</v>
      </c>
      <c r="D9" s="10">
        <v>90.57</v>
      </c>
      <c r="E9" s="10">
        <v>95</v>
      </c>
      <c r="F9" s="10"/>
      <c r="G9" s="10"/>
    </row>
    <row r="10" spans="1:7" ht="12.75">
      <c r="A10" s="11" t="s">
        <v>53</v>
      </c>
      <c r="B10" s="13" t="s">
        <v>54</v>
      </c>
      <c r="C10" s="10">
        <v>75</v>
      </c>
      <c r="D10" s="10">
        <v>90.29</v>
      </c>
      <c r="E10" s="10">
        <v>94</v>
      </c>
      <c r="F10" s="10"/>
      <c r="G10" s="10"/>
    </row>
    <row r="11" spans="1:8" ht="12.75">
      <c r="A11" s="11" t="s">
        <v>55</v>
      </c>
      <c r="B11" s="13" t="s">
        <v>56</v>
      </c>
      <c r="C11" s="10">
        <v>70</v>
      </c>
      <c r="D11" s="10">
        <v>95</v>
      </c>
      <c r="E11" s="10">
        <v>97</v>
      </c>
      <c r="F11" s="10"/>
      <c r="G11" s="10">
        <v>32.4</v>
      </c>
      <c r="H11" s="10"/>
    </row>
    <row r="12" spans="1:8" ht="12.75">
      <c r="A12" s="11" t="s">
        <v>57</v>
      </c>
      <c r="B12" s="13" t="s">
        <v>58</v>
      </c>
      <c r="C12" s="10">
        <v>70</v>
      </c>
      <c r="D12" s="10">
        <v>96.29</v>
      </c>
      <c r="E12" s="10">
        <v>90</v>
      </c>
      <c r="F12" s="10"/>
      <c r="G12" s="10"/>
      <c r="H12" s="10"/>
    </row>
    <row r="13" spans="1:8" ht="12.75">
      <c r="A13" s="11" t="s">
        <v>59</v>
      </c>
      <c r="B13" s="13" t="s">
        <v>60</v>
      </c>
      <c r="C13" s="10">
        <v>90</v>
      </c>
      <c r="D13" s="10">
        <v>94.57</v>
      </c>
      <c r="E13" s="10">
        <v>90</v>
      </c>
      <c r="F13" s="10"/>
      <c r="G13" s="10"/>
      <c r="H13" s="10"/>
    </row>
    <row r="14" spans="1:8" ht="12.75">
      <c r="A14" s="11" t="s">
        <v>11</v>
      </c>
      <c r="B14" s="13" t="s">
        <v>12</v>
      </c>
      <c r="C14" s="10">
        <v>25</v>
      </c>
      <c r="D14" s="10">
        <v>88.75</v>
      </c>
      <c r="E14" s="10"/>
      <c r="F14" s="10"/>
      <c r="G14" s="10">
        <v>76</v>
      </c>
      <c r="H14" s="10">
        <v>2</v>
      </c>
    </row>
    <row r="15" spans="1:8" ht="12.75">
      <c r="A15" s="11" t="s">
        <v>4</v>
      </c>
      <c r="B15" s="13" t="s">
        <v>5</v>
      </c>
      <c r="C15" s="10">
        <v>9</v>
      </c>
      <c r="D15" s="10">
        <v>57.14</v>
      </c>
      <c r="E15" s="10">
        <v>100</v>
      </c>
      <c r="F15" s="10">
        <v>100</v>
      </c>
      <c r="G15" s="10">
        <v>80.45</v>
      </c>
      <c r="H15" s="10">
        <v>3</v>
      </c>
    </row>
    <row r="16" spans="1:8" ht="12.75">
      <c r="A16" s="11" t="s">
        <v>9</v>
      </c>
      <c r="B16" s="13" t="s">
        <v>10</v>
      </c>
      <c r="C16" s="10">
        <v>90</v>
      </c>
      <c r="D16" s="10">
        <v>85.53</v>
      </c>
      <c r="E16" s="10"/>
      <c r="F16" s="10"/>
      <c r="G16" s="10">
        <v>86</v>
      </c>
      <c r="H16" s="10">
        <v>3</v>
      </c>
    </row>
    <row r="17" spans="1:8" ht="12.75">
      <c r="A17" s="11" t="s">
        <v>61</v>
      </c>
      <c r="B17" s="13" t="s">
        <v>62</v>
      </c>
      <c r="C17" s="10">
        <v>61</v>
      </c>
      <c r="D17" s="10">
        <v>96.14</v>
      </c>
      <c r="E17" s="10">
        <v>100</v>
      </c>
      <c r="F17" s="10">
        <v>92</v>
      </c>
      <c r="G17" s="10">
        <v>94</v>
      </c>
      <c r="H17" s="10">
        <v>4</v>
      </c>
    </row>
    <row r="18" spans="1:8" ht="12.75">
      <c r="A18" s="11" t="s">
        <v>7</v>
      </c>
      <c r="B18" s="13" t="s">
        <v>8</v>
      </c>
      <c r="C18" s="10">
        <v>84</v>
      </c>
      <c r="D18" s="10">
        <v>93.43</v>
      </c>
      <c r="E18" s="10">
        <v>87</v>
      </c>
      <c r="F18" s="10">
        <v>92</v>
      </c>
      <c r="G18" s="10">
        <v>91</v>
      </c>
      <c r="H18" s="10">
        <v>4</v>
      </c>
    </row>
    <row r="19" spans="1:8" ht="12.75">
      <c r="A19" s="11" t="s">
        <v>13</v>
      </c>
      <c r="B19" s="13" t="s">
        <v>14</v>
      </c>
      <c r="C19" s="10">
        <v>94</v>
      </c>
      <c r="D19" s="10">
        <v>85.71</v>
      </c>
      <c r="E19" s="10">
        <v>100</v>
      </c>
      <c r="F19" s="10">
        <v>92</v>
      </c>
      <c r="G19" s="10">
        <v>92</v>
      </c>
      <c r="H19" s="10">
        <v>4</v>
      </c>
    </row>
    <row r="20" spans="1:8" ht="12.75">
      <c r="A20" s="2"/>
      <c r="B20" s="2"/>
      <c r="C20" s="2">
        <f>COUNTIF(C9:C19,"&lt;75")</f>
        <v>6</v>
      </c>
      <c r="D20" s="2">
        <f>COUNTIF(D9:D19,"&lt;60")</f>
        <v>1</v>
      </c>
      <c r="E20" s="2">
        <f>COUNTIF(E9:E19,"&lt;60")</f>
        <v>0</v>
      </c>
      <c r="F20" s="2">
        <f>COUNTIF(F9:F19,"&lt;60")</f>
        <v>0</v>
      </c>
      <c r="G20" s="2">
        <f>COUNTIF(G9:G19,"&lt;60")</f>
        <v>1</v>
      </c>
      <c r="H20" s="2">
        <f>COUNTIF(H6:H19,"&lt;2")</f>
        <v>0</v>
      </c>
    </row>
  </sheetData>
  <mergeCells count="1">
    <mergeCell ref="C1:H1"/>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16.851562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64</v>
      </c>
      <c r="B1" s="2" t="s">
        <v>34</v>
      </c>
      <c r="C1" s="99" t="s">
        <v>195</v>
      </c>
      <c r="D1" s="99"/>
      <c r="E1" s="99"/>
      <c r="F1" s="99"/>
      <c r="G1" s="99"/>
      <c r="H1" s="99"/>
      <c r="I1" s="42">
        <v>100</v>
      </c>
    </row>
    <row r="2" spans="1:8" ht="12.75">
      <c r="A2" s="2" t="s">
        <v>65</v>
      </c>
      <c r="B2" s="2"/>
      <c r="C2" s="2"/>
      <c r="D2" s="2"/>
      <c r="E2" s="2"/>
      <c r="F2" s="2"/>
      <c r="G2" s="2"/>
      <c r="H2" s="2"/>
    </row>
    <row r="3" spans="1:8" ht="12.75">
      <c r="A3" s="2" t="s">
        <v>36</v>
      </c>
      <c r="B3" s="2" t="s">
        <v>37</v>
      </c>
      <c r="C3" s="2" t="s">
        <v>38</v>
      </c>
      <c r="D3" s="2" t="s">
        <v>63</v>
      </c>
      <c r="E3" s="2" t="s">
        <v>40</v>
      </c>
      <c r="F3" s="2" t="s">
        <v>41</v>
      </c>
      <c r="G3" s="2"/>
      <c r="H3" s="2"/>
    </row>
    <row r="4" spans="1:8" ht="12.75">
      <c r="A4" s="2" t="s">
        <v>20</v>
      </c>
      <c r="B4" s="43" t="s">
        <v>255</v>
      </c>
      <c r="C4" s="2"/>
      <c r="D4" s="2"/>
      <c r="E4" s="2"/>
      <c r="F4" s="2"/>
      <c r="G4" s="2"/>
      <c r="H4" s="2"/>
    </row>
    <row r="5" spans="1:8" ht="12.75">
      <c r="A5" s="2" t="s">
        <v>22</v>
      </c>
      <c r="B5" s="2" t="s">
        <v>256</v>
      </c>
      <c r="C5" s="2"/>
      <c r="D5" s="2"/>
      <c r="E5" s="2"/>
      <c r="F5" s="2"/>
      <c r="G5" s="2"/>
      <c r="H5" s="2"/>
    </row>
    <row r="6" spans="1:8" ht="12.75">
      <c r="A6" s="2" t="s">
        <v>42</v>
      </c>
      <c r="B6" s="9">
        <v>971504563102</v>
      </c>
      <c r="C6" s="2"/>
      <c r="D6" s="2"/>
      <c r="E6" s="2"/>
      <c r="F6" s="2"/>
      <c r="G6" s="2"/>
      <c r="H6" s="1">
        <f>((0.05*AVERAGE(C9:C13))+(0.35*AVERAGE(D9:D13))+(0.3*AVERAGE(E9:E13)))/0.7</f>
        <v>93.91442857142856</v>
      </c>
    </row>
    <row r="7" spans="1:8" ht="12.75">
      <c r="A7" s="2" t="s">
        <v>43</v>
      </c>
      <c r="B7" s="2">
        <v>4</v>
      </c>
      <c r="C7" s="10">
        <f>AVERAGE(C8:C13)</f>
        <v>86</v>
      </c>
      <c r="D7" s="2"/>
      <c r="E7" s="2"/>
      <c r="F7" s="2"/>
      <c r="G7" s="2"/>
      <c r="H7" s="10">
        <f>AVERAGE(E9:E13)</f>
        <v>96.2</v>
      </c>
    </row>
    <row r="8" spans="1:8" ht="12.75">
      <c r="A8" s="2" t="s">
        <v>45</v>
      </c>
      <c r="B8" s="13" t="s">
        <v>46</v>
      </c>
      <c r="C8" s="12" t="s">
        <v>47</v>
      </c>
      <c r="D8" s="12" t="s">
        <v>48</v>
      </c>
      <c r="E8" s="12" t="s">
        <v>49</v>
      </c>
      <c r="F8" s="12" t="s">
        <v>23</v>
      </c>
      <c r="G8" s="12" t="s">
        <v>50</v>
      </c>
      <c r="H8" s="12" t="s">
        <v>43</v>
      </c>
    </row>
    <row r="9" spans="1:7" ht="12.75">
      <c r="A9" s="11" t="s">
        <v>51</v>
      </c>
      <c r="B9" s="13" t="s">
        <v>52</v>
      </c>
      <c r="C9" s="10">
        <v>88</v>
      </c>
      <c r="D9" s="10">
        <v>88.86</v>
      </c>
      <c r="E9" s="10">
        <v>100</v>
      </c>
      <c r="F9" s="10"/>
      <c r="G9" s="10"/>
    </row>
    <row r="10" spans="1:7" ht="12.75">
      <c r="A10" s="11" t="s">
        <v>53</v>
      </c>
      <c r="B10" s="13" t="s">
        <v>54</v>
      </c>
      <c r="C10" s="10">
        <v>87</v>
      </c>
      <c r="D10" s="10">
        <v>93.14</v>
      </c>
      <c r="E10" s="10">
        <v>90</v>
      </c>
      <c r="F10" s="10"/>
      <c r="G10" s="10"/>
    </row>
    <row r="11" spans="1:8" ht="12.75">
      <c r="A11" s="11" t="s">
        <v>55</v>
      </c>
      <c r="B11" s="13" t="s">
        <v>56</v>
      </c>
      <c r="C11" s="10">
        <v>87</v>
      </c>
      <c r="D11" s="10">
        <v>90</v>
      </c>
      <c r="E11" s="10">
        <v>100</v>
      </c>
      <c r="F11" s="10"/>
      <c r="G11" s="10">
        <v>34.5</v>
      </c>
      <c r="H11" s="10"/>
    </row>
    <row r="12" spans="1:8" ht="12.75">
      <c r="A12" s="11" t="s">
        <v>57</v>
      </c>
      <c r="B12" s="13" t="s">
        <v>58</v>
      </c>
      <c r="C12" s="10">
        <v>78</v>
      </c>
      <c r="D12" s="10">
        <v>93.43</v>
      </c>
      <c r="E12" s="10">
        <v>96</v>
      </c>
      <c r="F12" s="10"/>
      <c r="G12" s="10"/>
      <c r="H12" s="10"/>
    </row>
    <row r="13" spans="1:8" ht="12.75">
      <c r="A13" s="11" t="s">
        <v>59</v>
      </c>
      <c r="B13" s="13" t="s">
        <v>60</v>
      </c>
      <c r="C13" s="10">
        <v>90</v>
      </c>
      <c r="D13" s="10">
        <v>100</v>
      </c>
      <c r="E13" s="10">
        <v>95</v>
      </c>
      <c r="F13" s="10"/>
      <c r="G13" s="10"/>
      <c r="H13" s="10"/>
    </row>
    <row r="14" spans="1:8" ht="12.75">
      <c r="A14" s="11" t="s">
        <v>61</v>
      </c>
      <c r="B14" s="13" t="s">
        <v>62</v>
      </c>
      <c r="C14" s="10">
        <v>97</v>
      </c>
      <c r="D14" s="10">
        <v>99.71</v>
      </c>
      <c r="E14" s="10">
        <v>97</v>
      </c>
      <c r="F14" s="10">
        <v>100</v>
      </c>
      <c r="G14" s="10">
        <v>99</v>
      </c>
      <c r="H14" s="10">
        <v>4</v>
      </c>
    </row>
    <row r="15" spans="1:8" ht="12.75">
      <c r="A15" s="11" t="s">
        <v>4</v>
      </c>
      <c r="B15" s="13" t="s">
        <v>5</v>
      </c>
      <c r="C15" s="10">
        <v>100</v>
      </c>
      <c r="D15" s="10">
        <v>98.57</v>
      </c>
      <c r="E15" s="10">
        <v>100</v>
      </c>
      <c r="F15" s="10">
        <v>100</v>
      </c>
      <c r="G15" s="10">
        <v>100</v>
      </c>
      <c r="H15" s="10">
        <v>4</v>
      </c>
    </row>
    <row r="16" spans="1:8" ht="12.75">
      <c r="A16" s="11" t="s">
        <v>7</v>
      </c>
      <c r="B16" s="13" t="s">
        <v>8</v>
      </c>
      <c r="C16" s="10">
        <v>100</v>
      </c>
      <c r="D16" s="10">
        <v>91.14</v>
      </c>
      <c r="E16" s="10">
        <v>92</v>
      </c>
      <c r="F16" s="10">
        <v>84</v>
      </c>
      <c r="G16" s="10">
        <v>90</v>
      </c>
      <c r="H16" s="10">
        <v>4</v>
      </c>
    </row>
    <row r="17" spans="1:8" ht="12.75">
      <c r="A17" s="11" t="s">
        <v>9</v>
      </c>
      <c r="B17" s="13" t="s">
        <v>10</v>
      </c>
      <c r="C17" s="10">
        <v>100</v>
      </c>
      <c r="D17" s="10">
        <v>93.47</v>
      </c>
      <c r="E17" s="10"/>
      <c r="F17" s="10"/>
      <c r="G17" s="10">
        <v>94</v>
      </c>
      <c r="H17" s="10">
        <v>4</v>
      </c>
    </row>
    <row r="18" spans="1:8" ht="12.75">
      <c r="A18" s="11" t="s">
        <v>11</v>
      </c>
      <c r="B18" s="13" t="s">
        <v>12</v>
      </c>
      <c r="C18" s="10">
        <v>100</v>
      </c>
      <c r="D18" s="10">
        <v>93.75</v>
      </c>
      <c r="E18" s="10"/>
      <c r="F18" s="10"/>
      <c r="G18" s="10">
        <v>95</v>
      </c>
      <c r="H18" s="10">
        <v>4</v>
      </c>
    </row>
    <row r="19" spans="1:8" ht="12.75">
      <c r="A19" s="11" t="s">
        <v>13</v>
      </c>
      <c r="B19" s="13" t="s">
        <v>14</v>
      </c>
      <c r="C19" s="10">
        <v>100</v>
      </c>
      <c r="D19" s="10">
        <v>85.71</v>
      </c>
      <c r="E19" s="10">
        <v>100</v>
      </c>
      <c r="F19" s="10">
        <v>99</v>
      </c>
      <c r="G19" s="10">
        <v>95</v>
      </c>
      <c r="H19" s="10">
        <v>4</v>
      </c>
    </row>
    <row r="20" spans="1:8" ht="12.75">
      <c r="A20" s="2"/>
      <c r="B20" s="2"/>
      <c r="C20" s="2">
        <f>COUNTIF(C9:C19,"&lt;75")</f>
        <v>0</v>
      </c>
      <c r="D20" s="2">
        <f>COUNTIF(D9:D19,"&lt;60")</f>
        <v>0</v>
      </c>
      <c r="E20" s="2">
        <f>COUNTIF(E9:E19,"&lt;60")</f>
        <v>0</v>
      </c>
      <c r="F20" s="2">
        <f>COUNTIF(F9:F19,"&lt;60")</f>
        <v>0</v>
      </c>
      <c r="G20" s="2">
        <f>COUNTIF(G9:G19,"&lt;60")</f>
        <v>1</v>
      </c>
      <c r="H20" s="2">
        <f>COUNTIF(H6:H19,"&lt;2")</f>
        <v>0</v>
      </c>
    </row>
  </sheetData>
  <mergeCells count="1">
    <mergeCell ref="C1:H1"/>
  </mergeCells>
  <hyperlinks>
    <hyperlink ref="B4" r:id="rId1" display="sheebabashir@hotmail.com"/>
  </hyperlink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15.5742187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6.00390625" style="0" bestFit="1" customWidth="1"/>
    <col min="8" max="8" width="5.00390625" style="0" bestFit="1" customWidth="1"/>
  </cols>
  <sheetData>
    <row r="1" spans="1:9" ht="12.75">
      <c r="A1" s="2" t="s">
        <v>103</v>
      </c>
      <c r="B1" s="2" t="s">
        <v>34</v>
      </c>
      <c r="C1" s="99" t="s">
        <v>195</v>
      </c>
      <c r="D1" s="99"/>
      <c r="E1" s="99"/>
      <c r="F1" s="99"/>
      <c r="G1" s="99"/>
      <c r="H1" s="99"/>
      <c r="I1" s="42">
        <v>105</v>
      </c>
    </row>
    <row r="2" spans="1:8" ht="12.75">
      <c r="A2" s="2" t="s">
        <v>104</v>
      </c>
      <c r="B2" s="2"/>
      <c r="C2" s="2"/>
      <c r="D2" s="2"/>
      <c r="E2" s="2"/>
      <c r="F2" s="2"/>
      <c r="G2" s="2"/>
      <c r="H2" s="2"/>
    </row>
    <row r="3" spans="1:8" ht="12.75">
      <c r="A3" s="2" t="s">
        <v>36</v>
      </c>
      <c r="B3" s="2" t="s">
        <v>37</v>
      </c>
      <c r="C3" s="2" t="s">
        <v>38</v>
      </c>
      <c r="D3" s="2" t="s">
        <v>39</v>
      </c>
      <c r="E3" s="2" t="s">
        <v>40</v>
      </c>
      <c r="F3" s="2" t="s">
        <v>41</v>
      </c>
      <c r="G3" s="2"/>
      <c r="H3" s="2"/>
    </row>
    <row r="4" spans="1:8" ht="12.75">
      <c r="A4" s="2" t="s">
        <v>20</v>
      </c>
      <c r="B4" s="43" t="s">
        <v>257</v>
      </c>
      <c r="C4" s="2"/>
      <c r="D4" s="2"/>
      <c r="E4" s="2"/>
      <c r="F4" s="2"/>
      <c r="G4" s="2"/>
      <c r="H4" s="2"/>
    </row>
    <row r="5" spans="1:8" ht="12.75">
      <c r="A5" s="2" t="s">
        <v>22</v>
      </c>
      <c r="B5" s="2" t="s">
        <v>258</v>
      </c>
      <c r="C5" s="2"/>
      <c r="D5" s="2"/>
      <c r="E5" s="2"/>
      <c r="F5" s="2"/>
      <c r="G5" s="2"/>
      <c r="H5" s="2"/>
    </row>
    <row r="6" spans="1:8" ht="12.75">
      <c r="A6" s="2" t="s">
        <v>42</v>
      </c>
      <c r="B6" s="9">
        <v>971503600349</v>
      </c>
      <c r="C6" s="2"/>
      <c r="D6" s="2"/>
      <c r="E6" s="2"/>
      <c r="F6" s="2"/>
      <c r="G6" s="2"/>
      <c r="H6" s="1">
        <f>((0.05*AVERAGE(C9:C13))+(0.35*AVERAGE(D9:D13))+(0.3*AVERAGE(E9:E13)))/0.7</f>
        <v>78.68728571428572</v>
      </c>
    </row>
    <row r="7" spans="1:8" ht="12.75">
      <c r="A7" s="2" t="s">
        <v>43</v>
      </c>
      <c r="B7" s="2">
        <v>2.87</v>
      </c>
      <c r="C7" s="10">
        <f>AVERAGE(C8:C13)</f>
        <v>76.8</v>
      </c>
      <c r="D7" s="2"/>
      <c r="E7" s="2"/>
      <c r="F7" s="2"/>
      <c r="G7" s="2"/>
      <c r="H7" s="10">
        <f>AVERAGE(E9:E13)</f>
        <v>72.4</v>
      </c>
    </row>
    <row r="8" spans="1:8" ht="12.75">
      <c r="A8" s="2" t="s">
        <v>45</v>
      </c>
      <c r="B8" s="13" t="s">
        <v>46</v>
      </c>
      <c r="C8" s="12" t="s">
        <v>47</v>
      </c>
      <c r="D8" s="12" t="s">
        <v>48</v>
      </c>
      <c r="E8" s="12" t="s">
        <v>49</v>
      </c>
      <c r="F8" s="12" t="s">
        <v>23</v>
      </c>
      <c r="G8" s="12" t="s">
        <v>50</v>
      </c>
      <c r="H8" s="12" t="s">
        <v>43</v>
      </c>
    </row>
    <row r="9" spans="1:7" ht="12.75">
      <c r="A9" s="11" t="s">
        <v>51</v>
      </c>
      <c r="B9" s="13" t="s">
        <v>52</v>
      </c>
      <c r="C9" s="10">
        <v>66</v>
      </c>
      <c r="D9" s="10">
        <v>84.29</v>
      </c>
      <c r="E9" s="10">
        <v>50</v>
      </c>
      <c r="F9" s="10"/>
      <c r="G9" s="10"/>
    </row>
    <row r="10" spans="1:7" ht="12.75">
      <c r="A10" s="11" t="s">
        <v>53</v>
      </c>
      <c r="B10" s="13" t="s">
        <v>54</v>
      </c>
      <c r="C10" s="10">
        <v>75</v>
      </c>
      <c r="D10" s="10">
        <v>92.29</v>
      </c>
      <c r="E10" s="10">
        <v>90</v>
      </c>
      <c r="F10" s="10"/>
      <c r="G10" s="10"/>
    </row>
    <row r="11" spans="1:8" ht="12.75">
      <c r="A11" s="11" t="s">
        <v>55</v>
      </c>
      <c r="B11" s="13" t="s">
        <v>56</v>
      </c>
      <c r="C11" s="10">
        <v>78</v>
      </c>
      <c r="D11" s="10">
        <v>88.57</v>
      </c>
      <c r="E11" s="10">
        <v>73</v>
      </c>
      <c r="F11" s="10"/>
      <c r="G11" s="10">
        <v>25.55</v>
      </c>
      <c r="H11" s="10"/>
    </row>
    <row r="12" spans="1:8" ht="12.75">
      <c r="A12" s="11" t="s">
        <v>57</v>
      </c>
      <c r="B12" s="13" t="s">
        <v>58</v>
      </c>
      <c r="C12" s="10">
        <v>70</v>
      </c>
      <c r="D12" s="10">
        <v>72.29</v>
      </c>
      <c r="E12" s="10">
        <v>74</v>
      </c>
      <c r="F12" s="10"/>
      <c r="G12" s="10"/>
      <c r="H12" s="10"/>
    </row>
    <row r="13" spans="1:8" ht="12.75">
      <c r="A13" s="11" t="s">
        <v>59</v>
      </c>
      <c r="B13" s="13" t="s">
        <v>60</v>
      </c>
      <c r="C13" s="10">
        <v>95</v>
      </c>
      <c r="D13" s="10">
        <v>84.29</v>
      </c>
      <c r="E13" s="10">
        <v>75</v>
      </c>
      <c r="F13" s="10"/>
      <c r="G13" s="10"/>
      <c r="H13" s="10"/>
    </row>
    <row r="14" spans="1:8" ht="12.75">
      <c r="A14" s="11" t="s">
        <v>11</v>
      </c>
      <c r="B14" s="13" t="s">
        <v>12</v>
      </c>
      <c r="C14" s="10">
        <v>91</v>
      </c>
      <c r="D14" s="10">
        <v>57.5</v>
      </c>
      <c r="E14" s="10">
        <v>0</v>
      </c>
      <c r="F14" s="10">
        <v>0</v>
      </c>
      <c r="G14" s="10">
        <v>64.2</v>
      </c>
      <c r="H14" s="10">
        <v>1</v>
      </c>
    </row>
    <row r="15" spans="1:8" ht="12.75">
      <c r="A15" s="11" t="s">
        <v>7</v>
      </c>
      <c r="B15" s="13" t="s">
        <v>8</v>
      </c>
      <c r="C15" s="10">
        <v>87</v>
      </c>
      <c r="D15" s="10">
        <v>90.29</v>
      </c>
      <c r="E15" s="10">
        <v>68</v>
      </c>
      <c r="F15" s="10">
        <v>65</v>
      </c>
      <c r="G15" s="10">
        <v>76</v>
      </c>
      <c r="H15" s="10">
        <v>2</v>
      </c>
    </row>
    <row r="16" spans="1:8" ht="12.75">
      <c r="A16" s="11" t="s">
        <v>61</v>
      </c>
      <c r="B16" s="13" t="s">
        <v>62</v>
      </c>
      <c r="C16" s="10">
        <v>75</v>
      </c>
      <c r="D16" s="10">
        <v>84</v>
      </c>
      <c r="E16" s="10">
        <v>81</v>
      </c>
      <c r="F16" s="10">
        <v>84</v>
      </c>
      <c r="G16" s="10">
        <v>83</v>
      </c>
      <c r="H16" s="10">
        <v>3</v>
      </c>
    </row>
    <row r="17" spans="1:8" ht="12.75">
      <c r="A17" s="11" t="s">
        <v>9</v>
      </c>
      <c r="B17" s="13" t="s">
        <v>10</v>
      </c>
      <c r="C17" s="10">
        <v>93</v>
      </c>
      <c r="D17" s="10">
        <v>83.84</v>
      </c>
      <c r="E17" s="10"/>
      <c r="F17" s="10"/>
      <c r="G17" s="10">
        <v>84</v>
      </c>
      <c r="H17" s="10">
        <v>3</v>
      </c>
    </row>
    <row r="18" spans="1:8" ht="12.75">
      <c r="A18" s="11" t="s">
        <v>13</v>
      </c>
      <c r="B18" s="13" t="s">
        <v>14</v>
      </c>
      <c r="C18" s="10">
        <v>100</v>
      </c>
      <c r="D18" s="10">
        <v>74.86</v>
      </c>
      <c r="E18" s="10">
        <v>80</v>
      </c>
      <c r="F18" s="10">
        <v>90</v>
      </c>
      <c r="G18" s="10">
        <v>82</v>
      </c>
      <c r="H18" s="10">
        <v>3</v>
      </c>
    </row>
    <row r="19" spans="1:8" ht="12.75">
      <c r="A19" s="11" t="s">
        <v>4</v>
      </c>
      <c r="B19" s="13" t="s">
        <v>5</v>
      </c>
      <c r="C19" s="10">
        <v>87</v>
      </c>
      <c r="D19" s="10">
        <v>92.57</v>
      </c>
      <c r="E19" s="10">
        <v>90</v>
      </c>
      <c r="F19" s="10">
        <v>91</v>
      </c>
      <c r="G19" s="10">
        <v>91</v>
      </c>
      <c r="H19" s="10">
        <v>4</v>
      </c>
    </row>
    <row r="20" spans="1:8" ht="12.75">
      <c r="A20" s="2"/>
      <c r="B20" s="2"/>
      <c r="C20" s="2">
        <f>COUNTIF(C9:C19,"&lt;75")</f>
        <v>2</v>
      </c>
      <c r="D20" s="2">
        <f>COUNTIF(D9:D19,"&lt;60")</f>
        <v>1</v>
      </c>
      <c r="E20" s="2">
        <f>COUNTIF(E9:E19,"&lt;60")</f>
        <v>2</v>
      </c>
      <c r="F20" s="2">
        <f>COUNTIF(F9:F19,"&lt;60")</f>
        <v>1</v>
      </c>
      <c r="G20" s="2">
        <f>COUNTIF(G9:G19,"&lt;60")</f>
        <v>1</v>
      </c>
      <c r="H20" s="2">
        <f>COUNTIF(H6:H19,"&lt;2")</f>
        <v>1</v>
      </c>
    </row>
  </sheetData>
  <mergeCells count="1">
    <mergeCell ref="C1:H1"/>
  </mergeCells>
  <hyperlinks>
    <hyperlink ref="B4" r:id="rId1" display="shukaibalam@hotmail.com"/>
  </hyperlink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36"/>
  <sheetViews>
    <sheetView workbookViewId="0" topLeftCell="A1">
      <selection activeCell="C7" sqref="C7"/>
    </sheetView>
  </sheetViews>
  <sheetFormatPr defaultColWidth="9.140625" defaultRowHeight="12.75"/>
  <cols>
    <col min="1" max="1" width="16.28125" style="0" bestFit="1" customWidth="1"/>
    <col min="2" max="2" width="30.57421875" style="0" bestFit="1" customWidth="1"/>
    <col min="3" max="3" width="8.00390625" style="0" customWidth="1"/>
    <col min="4" max="4" width="6.00390625" style="0" customWidth="1"/>
    <col min="5" max="5" width="5.8515625" style="0" customWidth="1"/>
    <col min="6" max="6" width="5.00390625" style="0" customWidth="1"/>
    <col min="7" max="7" width="5.421875" style="0" customWidth="1"/>
    <col min="8" max="8" width="5.00390625" style="0" customWidth="1"/>
  </cols>
  <sheetData>
    <row r="1" spans="1:9" ht="12.75">
      <c r="A1" s="2" t="s">
        <v>1</v>
      </c>
      <c r="B1" s="2" t="s">
        <v>34</v>
      </c>
      <c r="C1" s="99" t="s">
        <v>195</v>
      </c>
      <c r="D1" s="99"/>
      <c r="E1" s="99"/>
      <c r="F1" s="99"/>
      <c r="G1" s="99"/>
      <c r="H1" s="99"/>
      <c r="I1" s="42">
        <v>70</v>
      </c>
    </row>
    <row r="2" spans="1:8" ht="12.75">
      <c r="A2" s="2" t="s">
        <v>0</v>
      </c>
      <c r="B2" s="2"/>
      <c r="C2" s="2"/>
      <c r="D2" s="2"/>
      <c r="E2" s="2"/>
      <c r="F2" s="2"/>
      <c r="G2" s="2"/>
      <c r="H2" s="2"/>
    </row>
    <row r="3" spans="1:8" ht="12.75">
      <c r="A3" s="2" t="s">
        <v>36</v>
      </c>
      <c r="B3" s="2" t="s">
        <v>37</v>
      </c>
      <c r="C3" s="2" t="s">
        <v>38</v>
      </c>
      <c r="D3" s="2" t="s">
        <v>39</v>
      </c>
      <c r="E3" s="2" t="s">
        <v>40</v>
      </c>
      <c r="F3" s="2" t="s">
        <v>41</v>
      </c>
      <c r="G3" s="2"/>
      <c r="H3" s="2"/>
    </row>
    <row r="4" spans="1:8" ht="12.75">
      <c r="A4" s="2" t="s">
        <v>20</v>
      </c>
      <c r="B4" s="43"/>
      <c r="C4" s="2"/>
      <c r="D4" s="2"/>
      <c r="E4" s="2"/>
      <c r="F4" s="2"/>
      <c r="G4" s="2"/>
      <c r="H4" s="2"/>
    </row>
    <row r="5" spans="1:8" ht="12.75">
      <c r="A5" s="2" t="s">
        <v>22</v>
      </c>
      <c r="B5" s="2" t="s">
        <v>256</v>
      </c>
      <c r="C5" s="2"/>
      <c r="D5" s="2"/>
      <c r="E5" s="2"/>
      <c r="F5" s="2"/>
      <c r="G5" s="2"/>
      <c r="H5" s="2"/>
    </row>
    <row r="6" spans="1:8" ht="12.75">
      <c r="A6" s="2" t="s">
        <v>42</v>
      </c>
      <c r="B6" s="9">
        <v>971506265445</v>
      </c>
      <c r="C6" s="2"/>
      <c r="D6" s="2"/>
      <c r="E6" s="2"/>
      <c r="F6" s="2"/>
      <c r="G6" s="2"/>
      <c r="H6" s="1">
        <f>((0.05*AVERAGE(C9:C13))+(0.35*AVERAGE(D9:D13))+(0.3*AVERAGE(E9:E13)))/0.7</f>
        <v>77.04314285714285</v>
      </c>
    </row>
    <row r="7" spans="1:8" ht="12.75">
      <c r="A7" s="2" t="s">
        <v>43</v>
      </c>
      <c r="B7" s="2">
        <v>3.47</v>
      </c>
      <c r="C7" s="10">
        <f>AVERAGE(C8:C13)</f>
        <v>77</v>
      </c>
      <c r="D7" s="2"/>
      <c r="E7" s="2"/>
      <c r="F7" s="2"/>
      <c r="G7" s="2"/>
      <c r="H7" s="10">
        <f>AVERAGE(E9:E13)</f>
        <v>72</v>
      </c>
    </row>
    <row r="8" spans="1:8" ht="12.75">
      <c r="A8" s="2" t="s">
        <v>45</v>
      </c>
      <c r="B8" s="13" t="s">
        <v>46</v>
      </c>
      <c r="C8" s="12" t="s">
        <v>47</v>
      </c>
      <c r="D8" s="12" t="s">
        <v>48</v>
      </c>
      <c r="E8" s="12" t="s">
        <v>49</v>
      </c>
      <c r="F8" s="12" t="s">
        <v>23</v>
      </c>
      <c r="G8" s="12" t="s">
        <v>50</v>
      </c>
      <c r="H8" s="12" t="s">
        <v>43</v>
      </c>
    </row>
    <row r="9" spans="1:7" ht="12.75">
      <c r="A9" s="11" t="s">
        <v>51</v>
      </c>
      <c r="B9" s="13" t="s">
        <v>52</v>
      </c>
      <c r="C9" s="10">
        <v>66</v>
      </c>
      <c r="D9" s="10">
        <v>73.43</v>
      </c>
      <c r="E9" s="10">
        <v>50</v>
      </c>
      <c r="F9" s="10"/>
      <c r="G9" s="10"/>
    </row>
    <row r="10" spans="1:7" ht="12.75">
      <c r="A10" s="11" t="s">
        <v>53</v>
      </c>
      <c r="B10" s="13" t="s">
        <v>54</v>
      </c>
      <c r="C10" s="10">
        <v>82</v>
      </c>
      <c r="D10" s="10">
        <v>86</v>
      </c>
      <c r="E10" s="10">
        <v>90</v>
      </c>
      <c r="F10" s="10"/>
      <c r="G10" s="10"/>
    </row>
    <row r="11" spans="1:8" ht="12.75">
      <c r="A11" s="11" t="s">
        <v>55</v>
      </c>
      <c r="B11" s="13" t="s">
        <v>56</v>
      </c>
      <c r="C11" s="10">
        <v>75</v>
      </c>
      <c r="D11" s="10">
        <v>77.14</v>
      </c>
      <c r="E11" s="10">
        <v>90</v>
      </c>
      <c r="F11" s="10"/>
      <c r="G11" s="10">
        <v>30.5</v>
      </c>
      <c r="H11" s="10"/>
    </row>
    <row r="12" spans="1:8" ht="12.75">
      <c r="A12" s="11" t="s">
        <v>57</v>
      </c>
      <c r="B12" s="13" t="s">
        <v>58</v>
      </c>
      <c r="C12" s="10">
        <v>72</v>
      </c>
      <c r="D12" s="10">
        <v>80.29</v>
      </c>
      <c r="E12" s="10">
        <v>70</v>
      </c>
      <c r="F12" s="10"/>
      <c r="G12" s="10"/>
      <c r="H12" s="10"/>
    </row>
    <row r="13" spans="1:8" ht="12.75">
      <c r="A13" s="11" t="s">
        <v>59</v>
      </c>
      <c r="B13" s="13" t="s">
        <v>60</v>
      </c>
      <c r="C13" s="10">
        <v>90</v>
      </c>
      <c r="D13" s="10">
        <v>90</v>
      </c>
      <c r="E13" s="10">
        <v>60</v>
      </c>
      <c r="F13" s="10"/>
      <c r="G13" s="10"/>
      <c r="H13" s="10"/>
    </row>
    <row r="14" spans="1:8" ht="12.75">
      <c r="A14" s="11" t="s">
        <v>61</v>
      </c>
      <c r="B14" s="13" t="s">
        <v>62</v>
      </c>
      <c r="C14" s="10">
        <v>69</v>
      </c>
      <c r="D14" s="10">
        <v>92.71</v>
      </c>
      <c r="E14" s="10">
        <v>63</v>
      </c>
      <c r="F14" s="10">
        <v>80</v>
      </c>
      <c r="G14" s="10">
        <v>79</v>
      </c>
      <c r="H14" s="10">
        <v>3</v>
      </c>
    </row>
    <row r="15" spans="1:8" ht="12.75">
      <c r="A15" s="11" t="s">
        <v>9</v>
      </c>
      <c r="B15" s="13" t="s">
        <v>10</v>
      </c>
      <c r="C15" s="10">
        <v>86</v>
      </c>
      <c r="D15" s="10">
        <v>79.63</v>
      </c>
      <c r="E15" s="10"/>
      <c r="F15" s="10"/>
      <c r="G15" s="10">
        <v>80</v>
      </c>
      <c r="H15" s="10">
        <v>3</v>
      </c>
    </row>
    <row r="16" spans="1:8" ht="12.75">
      <c r="A16" s="11" t="s">
        <v>13</v>
      </c>
      <c r="B16" s="13" t="s">
        <v>14</v>
      </c>
      <c r="C16" s="10">
        <v>100</v>
      </c>
      <c r="D16" s="10">
        <v>79.14</v>
      </c>
      <c r="E16" s="10">
        <v>85</v>
      </c>
      <c r="F16" s="10">
        <v>88</v>
      </c>
      <c r="G16" s="10">
        <v>85</v>
      </c>
      <c r="H16" s="10">
        <v>3</v>
      </c>
    </row>
    <row r="17" spans="1:8" ht="12.75">
      <c r="A17" s="11" t="s">
        <v>4</v>
      </c>
      <c r="B17" s="13" t="s">
        <v>5</v>
      </c>
      <c r="C17" s="10">
        <v>90</v>
      </c>
      <c r="D17" s="10">
        <v>93.14</v>
      </c>
      <c r="E17" s="10">
        <v>75</v>
      </c>
      <c r="F17" s="10">
        <v>98</v>
      </c>
      <c r="G17" s="10">
        <v>89</v>
      </c>
      <c r="H17" s="10">
        <v>4</v>
      </c>
    </row>
    <row r="18" spans="1:8" ht="12.75">
      <c r="A18" s="11" t="s">
        <v>7</v>
      </c>
      <c r="B18" s="13" t="s">
        <v>8</v>
      </c>
      <c r="C18" s="10">
        <v>90</v>
      </c>
      <c r="D18" s="10">
        <v>87.14</v>
      </c>
      <c r="E18" s="10">
        <v>92</v>
      </c>
      <c r="F18" s="10">
        <v>86</v>
      </c>
      <c r="G18" s="10">
        <v>88</v>
      </c>
      <c r="H18" s="10">
        <v>4</v>
      </c>
    </row>
    <row r="19" spans="1:8" ht="12.75">
      <c r="A19" s="11" t="s">
        <v>11</v>
      </c>
      <c r="B19" s="13" t="s">
        <v>12</v>
      </c>
      <c r="C19" s="10">
        <v>91</v>
      </c>
      <c r="D19" s="10">
        <v>90</v>
      </c>
      <c r="E19" s="10"/>
      <c r="F19" s="10"/>
      <c r="G19" s="10">
        <v>90</v>
      </c>
      <c r="H19" s="10">
        <v>4</v>
      </c>
    </row>
    <row r="20" spans="1:8" ht="12.75">
      <c r="A20" s="2"/>
      <c r="B20" s="2"/>
      <c r="C20" s="2">
        <f>COUNTIF(C9:C19,"&lt;75")</f>
        <v>3</v>
      </c>
      <c r="D20" s="2">
        <f>COUNTIF(D9:D19,"&lt;60")</f>
        <v>0</v>
      </c>
      <c r="E20" s="2">
        <f>COUNTIF(E9:E19,"&lt;60")</f>
        <v>1</v>
      </c>
      <c r="F20" s="2">
        <f>COUNTIF(F9:F19,"&lt;60")</f>
        <v>0</v>
      </c>
      <c r="G20" s="2">
        <f>COUNTIF(G9:G19,"&lt;60")</f>
        <v>1</v>
      </c>
      <c r="H20" s="2">
        <f>COUNTIF(H6:H19,"&lt;2")</f>
        <v>0</v>
      </c>
    </row>
    <row r="26" spans="1:3" ht="12.75">
      <c r="A26" t="s">
        <v>0</v>
      </c>
      <c r="C26" t="s">
        <v>2</v>
      </c>
    </row>
    <row r="27" ht="12.75">
      <c r="A27" t="s">
        <v>1</v>
      </c>
    </row>
    <row r="28" spans="1:5" ht="12.75">
      <c r="A28" t="s">
        <v>4</v>
      </c>
      <c r="B28" t="s">
        <v>5</v>
      </c>
      <c r="D28">
        <v>3</v>
      </c>
      <c r="E28" t="s">
        <v>6</v>
      </c>
    </row>
    <row r="29" spans="1:5" ht="12.75">
      <c r="A29" t="s">
        <v>7</v>
      </c>
      <c r="B29" t="s">
        <v>8</v>
      </c>
      <c r="D29">
        <v>3</v>
      </c>
      <c r="E29" t="s">
        <v>6</v>
      </c>
    </row>
    <row r="30" spans="1:5" ht="12.75">
      <c r="A30" t="s">
        <v>9</v>
      </c>
      <c r="B30" t="s">
        <v>10</v>
      </c>
      <c r="D30">
        <v>2</v>
      </c>
      <c r="E30" t="s">
        <v>3</v>
      </c>
    </row>
    <row r="31" spans="1:5" ht="12.75">
      <c r="A31" t="s">
        <v>11</v>
      </c>
      <c r="B31" t="s">
        <v>12</v>
      </c>
      <c r="D31">
        <v>1</v>
      </c>
      <c r="E31" t="s">
        <v>6</v>
      </c>
    </row>
    <row r="32" spans="1:5" ht="12.75">
      <c r="A32" t="s">
        <v>13</v>
      </c>
      <c r="B32" t="s">
        <v>14</v>
      </c>
      <c r="D32">
        <v>3</v>
      </c>
      <c r="E32" t="s">
        <v>3</v>
      </c>
    </row>
    <row r="33" spans="2:5" ht="12.75">
      <c r="B33" t="s">
        <v>15</v>
      </c>
      <c r="C33">
        <v>15</v>
      </c>
      <c r="D33" t="s">
        <v>16</v>
      </c>
      <c r="E33">
        <v>15</v>
      </c>
    </row>
    <row r="35" ht="12.75">
      <c r="A35" t="s">
        <v>17</v>
      </c>
    </row>
    <row r="36" spans="2:5" ht="12.75">
      <c r="B36" t="s">
        <v>15</v>
      </c>
      <c r="C36">
        <v>15</v>
      </c>
      <c r="D36" t="s">
        <v>16</v>
      </c>
      <c r="E36">
        <v>15</v>
      </c>
    </row>
  </sheetData>
  <mergeCells count="1">
    <mergeCell ref="C1:H1"/>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19.0039062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6.00390625" style="0" bestFit="1" customWidth="1"/>
    <col min="8" max="8" width="5.00390625" style="0" bestFit="1" customWidth="1"/>
  </cols>
  <sheetData>
    <row r="1" spans="1:9" ht="12.75">
      <c r="A1" s="2" t="s">
        <v>90</v>
      </c>
      <c r="B1" s="2" t="s">
        <v>34</v>
      </c>
      <c r="C1" s="99" t="s">
        <v>195</v>
      </c>
      <c r="D1" s="99"/>
      <c r="E1" s="99"/>
      <c r="F1" s="99"/>
      <c r="G1" s="99"/>
      <c r="H1" s="99"/>
      <c r="I1" s="42"/>
    </row>
    <row r="2" spans="1:8" ht="12.75">
      <c r="A2" s="2" t="s">
        <v>91</v>
      </c>
      <c r="B2" s="2"/>
      <c r="C2" s="2"/>
      <c r="D2" s="2"/>
      <c r="E2" s="2"/>
      <c r="F2" s="2"/>
      <c r="G2" s="2"/>
      <c r="H2" s="2"/>
    </row>
    <row r="3" spans="1:8" ht="12.75">
      <c r="A3" s="2" t="s">
        <v>36</v>
      </c>
      <c r="B3" s="2" t="s">
        <v>37</v>
      </c>
      <c r="C3" s="2" t="s">
        <v>38</v>
      </c>
      <c r="D3" s="2" t="s">
        <v>63</v>
      </c>
      <c r="E3" s="2" t="s">
        <v>40</v>
      </c>
      <c r="F3" s="2" t="s">
        <v>41</v>
      </c>
      <c r="G3" s="2"/>
      <c r="H3" s="2"/>
    </row>
    <row r="4" spans="1:8" ht="12.75">
      <c r="A4" s="2" t="s">
        <v>20</v>
      </c>
      <c r="B4" s="2"/>
      <c r="C4" s="2"/>
      <c r="D4" s="2"/>
      <c r="E4" s="2"/>
      <c r="F4" s="2"/>
      <c r="G4" s="2"/>
      <c r="H4" s="2"/>
    </row>
    <row r="5" spans="1:8" ht="12.75">
      <c r="A5" s="2" t="s">
        <v>22</v>
      </c>
      <c r="B5" s="2"/>
      <c r="C5" s="2"/>
      <c r="D5" s="2"/>
      <c r="E5" s="2"/>
      <c r="F5" s="2"/>
      <c r="G5" s="2"/>
      <c r="H5" s="2"/>
    </row>
    <row r="6" spans="1:8" ht="12.75">
      <c r="A6" s="2" t="s">
        <v>42</v>
      </c>
      <c r="B6" s="9">
        <v>971505390891</v>
      </c>
      <c r="C6" s="2"/>
      <c r="D6" s="2"/>
      <c r="E6" s="2"/>
      <c r="F6" s="2"/>
      <c r="G6" s="2"/>
      <c r="H6" s="1">
        <f>((0.05*AVERAGE(C9:C13))+(0.35*AVERAGE(D9:D13))+(0.3*AVERAGE(E9:E13)))/0.7</f>
        <v>68.51342857142856</v>
      </c>
    </row>
    <row r="7" spans="1:8" ht="12.75">
      <c r="A7" s="2" t="s">
        <v>43</v>
      </c>
      <c r="B7" s="2">
        <v>2.13</v>
      </c>
      <c r="C7" s="10">
        <f>AVERAGE(C8:C13)</f>
        <v>70.2</v>
      </c>
      <c r="D7" s="2"/>
      <c r="E7" s="2"/>
      <c r="F7" s="2"/>
      <c r="G7" s="2"/>
      <c r="H7" s="10">
        <f>AVERAGE(E9:E13)</f>
        <v>67.8</v>
      </c>
    </row>
    <row r="8" spans="1:8" ht="12.75">
      <c r="A8" s="2" t="s">
        <v>45</v>
      </c>
      <c r="B8" s="13" t="s">
        <v>46</v>
      </c>
      <c r="C8" s="12" t="s">
        <v>47</v>
      </c>
      <c r="D8" s="12" t="s">
        <v>48</v>
      </c>
      <c r="E8" s="12" t="s">
        <v>49</v>
      </c>
      <c r="F8" s="12" t="s">
        <v>23</v>
      </c>
      <c r="G8" s="12" t="s">
        <v>50</v>
      </c>
      <c r="H8" s="12" t="s">
        <v>43</v>
      </c>
    </row>
    <row r="9" spans="1:7" ht="12.75">
      <c r="A9" s="11" t="s">
        <v>51</v>
      </c>
      <c r="B9" s="13" t="s">
        <v>52</v>
      </c>
      <c r="C9" s="10">
        <v>67</v>
      </c>
      <c r="D9" s="10">
        <v>55.43</v>
      </c>
      <c r="E9" s="10">
        <v>50</v>
      </c>
      <c r="F9" s="10"/>
      <c r="G9" s="10"/>
    </row>
    <row r="10" spans="1:7" ht="12.75">
      <c r="A10" s="11" t="s">
        <v>53</v>
      </c>
      <c r="B10" s="13" t="s">
        <v>54</v>
      </c>
      <c r="C10" s="10">
        <v>65</v>
      </c>
      <c r="D10" s="10">
        <v>69.71</v>
      </c>
      <c r="E10" s="10">
        <v>71</v>
      </c>
      <c r="F10" s="10"/>
      <c r="G10" s="10"/>
    </row>
    <row r="11" spans="1:8" ht="12.75">
      <c r="A11" s="11" t="s">
        <v>55</v>
      </c>
      <c r="B11" s="13" t="s">
        <v>56</v>
      </c>
      <c r="C11" s="10">
        <v>69</v>
      </c>
      <c r="D11" s="10">
        <v>80</v>
      </c>
      <c r="E11" s="10">
        <v>85</v>
      </c>
      <c r="F11" s="10"/>
      <c r="G11" s="10">
        <v>29.45</v>
      </c>
      <c r="H11" s="10"/>
    </row>
    <row r="12" spans="1:8" ht="12.75">
      <c r="A12" s="11" t="s">
        <v>57</v>
      </c>
      <c r="B12" s="13" t="s">
        <v>58</v>
      </c>
      <c r="C12" s="10">
        <v>63</v>
      </c>
      <c r="D12" s="10">
        <v>68.57</v>
      </c>
      <c r="E12" s="10">
        <v>53</v>
      </c>
      <c r="F12" s="10"/>
      <c r="G12" s="10"/>
      <c r="H12" s="10"/>
    </row>
    <row r="13" spans="1:8" ht="12.75">
      <c r="A13" s="11" t="s">
        <v>59</v>
      </c>
      <c r="B13" s="13" t="s">
        <v>60</v>
      </c>
      <c r="C13" s="10">
        <v>87</v>
      </c>
      <c r="D13" s="10">
        <v>70.71</v>
      </c>
      <c r="E13" s="10">
        <v>80</v>
      </c>
      <c r="F13" s="10"/>
      <c r="G13" s="10"/>
      <c r="H13" s="10"/>
    </row>
    <row r="14" spans="1:8" ht="12.75">
      <c r="A14" s="11" t="s">
        <v>4</v>
      </c>
      <c r="B14" s="13" t="s">
        <v>5</v>
      </c>
      <c r="C14" s="10">
        <v>48</v>
      </c>
      <c r="D14" s="10">
        <v>80.14</v>
      </c>
      <c r="E14" s="10">
        <v>50</v>
      </c>
      <c r="F14" s="10">
        <v>50</v>
      </c>
      <c r="G14" s="10">
        <v>60</v>
      </c>
      <c r="H14" s="10">
        <v>1</v>
      </c>
    </row>
    <row r="15" spans="1:8" ht="12.75">
      <c r="A15" s="11" t="s">
        <v>7</v>
      </c>
      <c r="B15" s="13" t="s">
        <v>8</v>
      </c>
      <c r="C15" s="10">
        <v>66</v>
      </c>
      <c r="D15" s="10">
        <v>47.14</v>
      </c>
      <c r="E15" s="10">
        <v>60</v>
      </c>
      <c r="F15" s="10">
        <v>80</v>
      </c>
      <c r="G15" s="10">
        <v>62</v>
      </c>
      <c r="H15" s="10">
        <v>1</v>
      </c>
    </row>
    <row r="16" spans="1:8" ht="12.75">
      <c r="A16" s="11" t="s">
        <v>11</v>
      </c>
      <c r="B16" s="13" t="s">
        <v>12</v>
      </c>
      <c r="C16" s="10">
        <v>50</v>
      </c>
      <c r="D16" s="10">
        <v>63.75</v>
      </c>
      <c r="E16" s="10"/>
      <c r="F16" s="10"/>
      <c r="G16" s="10">
        <v>61</v>
      </c>
      <c r="H16" s="10">
        <v>1</v>
      </c>
    </row>
    <row r="17" spans="1:8" ht="12.75">
      <c r="A17" s="11" t="s">
        <v>9</v>
      </c>
      <c r="B17" s="13" t="s">
        <v>10</v>
      </c>
      <c r="C17" s="10">
        <v>20</v>
      </c>
      <c r="D17" s="10">
        <v>73.79</v>
      </c>
      <c r="E17" s="10"/>
      <c r="F17" s="10"/>
      <c r="G17" s="10">
        <v>71</v>
      </c>
      <c r="H17" s="10">
        <v>2</v>
      </c>
    </row>
    <row r="18" spans="1:8" ht="12.75">
      <c r="A18" s="11" t="s">
        <v>13</v>
      </c>
      <c r="B18" s="13" t="s">
        <v>14</v>
      </c>
      <c r="C18" s="10">
        <v>76</v>
      </c>
      <c r="D18" s="10">
        <v>76.29</v>
      </c>
      <c r="E18" s="10">
        <v>85</v>
      </c>
      <c r="F18" s="10">
        <v>82</v>
      </c>
      <c r="G18" s="10">
        <v>81</v>
      </c>
      <c r="H18" s="10">
        <v>3</v>
      </c>
    </row>
    <row r="19" spans="1:8" ht="12.75">
      <c r="A19" s="11" t="s">
        <v>61</v>
      </c>
      <c r="B19" s="13" t="s">
        <v>62</v>
      </c>
      <c r="C19" s="10">
        <v>57</v>
      </c>
      <c r="D19" s="10">
        <v>98</v>
      </c>
      <c r="E19" s="10">
        <v>90</v>
      </c>
      <c r="F19" s="10">
        <v>86</v>
      </c>
      <c r="G19" s="10">
        <v>90</v>
      </c>
      <c r="H19" s="10">
        <v>4</v>
      </c>
    </row>
    <row r="20" spans="1:8" ht="12.75">
      <c r="A20" s="2"/>
      <c r="B20" s="2"/>
      <c r="C20" s="2">
        <f>COUNTIF(C9:C19,"&lt;75")</f>
        <v>9</v>
      </c>
      <c r="D20" s="2">
        <f>COUNTIF(D9:D19,"&lt;60")</f>
        <v>2</v>
      </c>
      <c r="E20" s="2">
        <f>COUNTIF(E9:E19,"&lt;60")</f>
        <v>3</v>
      </c>
      <c r="F20" s="2">
        <f>COUNTIF(F9:F19,"&lt;60")</f>
        <v>1</v>
      </c>
      <c r="G20" s="2">
        <f>COUNTIF(G9:G19,"&lt;60")</f>
        <v>1</v>
      </c>
      <c r="H20" s="2">
        <f>COUNTIF(H6:H19,"&lt;2")</f>
        <v>3</v>
      </c>
    </row>
  </sheetData>
  <mergeCells count="1">
    <mergeCell ref="C1:H1"/>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21.14062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127</v>
      </c>
      <c r="B1" s="2" t="s">
        <v>34</v>
      </c>
      <c r="C1" s="99" t="s">
        <v>195</v>
      </c>
      <c r="D1" s="99"/>
      <c r="E1" s="99"/>
      <c r="F1" s="99"/>
      <c r="G1" s="99"/>
      <c r="H1" s="99"/>
      <c r="I1" s="42"/>
    </row>
    <row r="2" spans="1:8" ht="12.75">
      <c r="A2" s="2" t="s">
        <v>128</v>
      </c>
      <c r="B2" s="2"/>
      <c r="C2" s="2"/>
      <c r="D2" s="2"/>
      <c r="E2" s="2"/>
      <c r="F2" s="2"/>
      <c r="G2" s="2"/>
      <c r="H2" s="2"/>
    </row>
    <row r="3" spans="1:8" ht="12.75">
      <c r="A3" s="2" t="s">
        <v>36</v>
      </c>
      <c r="B3" s="2" t="s">
        <v>37</v>
      </c>
      <c r="C3" s="2" t="s">
        <v>38</v>
      </c>
      <c r="D3" s="2" t="s">
        <v>126</v>
      </c>
      <c r="E3" s="2" t="s">
        <v>40</v>
      </c>
      <c r="F3" s="2" t="s">
        <v>41</v>
      </c>
      <c r="G3" s="2"/>
      <c r="H3" s="2"/>
    </row>
    <row r="4" spans="1:8" ht="12.75">
      <c r="A4" s="2" t="s">
        <v>20</v>
      </c>
      <c r="B4" s="2"/>
      <c r="C4" s="2"/>
      <c r="D4" s="2"/>
      <c r="E4" s="2"/>
      <c r="F4" s="2"/>
      <c r="G4" s="2"/>
      <c r="H4" s="2"/>
    </row>
    <row r="5" spans="1:8" ht="12.75">
      <c r="A5" s="2" t="s">
        <v>22</v>
      </c>
      <c r="B5" s="2"/>
      <c r="C5" s="2"/>
      <c r="D5" s="2"/>
      <c r="E5" s="2"/>
      <c r="F5" s="2"/>
      <c r="G5" s="2"/>
      <c r="H5" s="2"/>
    </row>
    <row r="6" spans="1:8" ht="12.75">
      <c r="A6" s="2" t="s">
        <v>42</v>
      </c>
      <c r="B6" s="9">
        <v>971506384108</v>
      </c>
      <c r="C6" s="2"/>
      <c r="D6" s="2"/>
      <c r="E6" s="2"/>
      <c r="F6" s="2"/>
      <c r="G6" s="2"/>
      <c r="H6" s="1">
        <f>((0.05*AVERAGE(C9:C13))+(0.35*AVERAGE(D9:D13))+(0.3*AVERAGE(E9:E13)))/0.7</f>
        <v>66.68428571428572</v>
      </c>
    </row>
    <row r="7" spans="1:8" ht="12.75">
      <c r="A7" s="2" t="s">
        <v>43</v>
      </c>
      <c r="B7" s="2">
        <v>2.87</v>
      </c>
      <c r="C7" s="10">
        <f>AVERAGE(C8:C13)</f>
        <v>57.2</v>
      </c>
      <c r="D7" s="2"/>
      <c r="E7" s="2"/>
      <c r="F7" s="2"/>
      <c r="G7" s="2"/>
      <c r="H7" s="10">
        <f>AVERAGE(E9:E13)</f>
        <v>86.4</v>
      </c>
    </row>
    <row r="8" spans="1:8" ht="12.75">
      <c r="A8" s="2" t="s">
        <v>45</v>
      </c>
      <c r="B8" s="13" t="s">
        <v>46</v>
      </c>
      <c r="C8" s="12" t="s">
        <v>47</v>
      </c>
      <c r="D8" s="12" t="s">
        <v>48</v>
      </c>
      <c r="E8" s="12" t="s">
        <v>49</v>
      </c>
      <c r="F8" s="12" t="s">
        <v>23</v>
      </c>
      <c r="G8" s="12" t="s">
        <v>50</v>
      </c>
      <c r="H8" s="12" t="s">
        <v>43</v>
      </c>
    </row>
    <row r="9" spans="1:7" ht="12.75">
      <c r="A9" s="11" t="s">
        <v>51</v>
      </c>
      <c r="B9" s="13" t="s">
        <v>52</v>
      </c>
      <c r="C9" s="10">
        <v>37</v>
      </c>
      <c r="D9" s="10">
        <v>51.14</v>
      </c>
      <c r="E9" s="10">
        <v>100</v>
      </c>
      <c r="F9" s="10"/>
      <c r="G9" s="10"/>
    </row>
    <row r="10" spans="1:7" ht="12.75">
      <c r="A10" s="11" t="s">
        <v>53</v>
      </c>
      <c r="B10" s="13" t="s">
        <v>54</v>
      </c>
      <c r="C10" s="10">
        <v>65</v>
      </c>
      <c r="D10" s="10"/>
      <c r="E10" s="10">
        <v>90</v>
      </c>
      <c r="F10" s="10"/>
      <c r="G10" s="10"/>
    </row>
    <row r="11" spans="1:8" ht="12.75">
      <c r="A11" s="11" t="s">
        <v>55</v>
      </c>
      <c r="B11" s="13" t="s">
        <v>56</v>
      </c>
      <c r="C11" s="10">
        <v>42</v>
      </c>
      <c r="D11" s="10"/>
      <c r="E11" s="10">
        <v>98</v>
      </c>
      <c r="F11" s="10"/>
      <c r="G11" s="10">
        <v>31.9</v>
      </c>
      <c r="H11" s="10"/>
    </row>
    <row r="12" spans="1:8" ht="12.75">
      <c r="A12" s="11" t="s">
        <v>57</v>
      </c>
      <c r="B12" s="13" t="s">
        <v>58</v>
      </c>
      <c r="C12" s="10">
        <v>54</v>
      </c>
      <c r="D12" s="10"/>
      <c r="E12" s="10">
        <v>64</v>
      </c>
      <c r="F12" s="10"/>
      <c r="G12" s="10"/>
      <c r="H12" s="10"/>
    </row>
    <row r="13" spans="1:8" ht="12.75">
      <c r="A13" s="11" t="s">
        <v>59</v>
      </c>
      <c r="B13" s="13" t="s">
        <v>60</v>
      </c>
      <c r="C13" s="10">
        <v>88</v>
      </c>
      <c r="D13" s="10"/>
      <c r="E13" s="10">
        <v>80</v>
      </c>
      <c r="F13" s="10"/>
      <c r="G13" s="10"/>
      <c r="H13" s="10"/>
    </row>
    <row r="14" spans="1:8" ht="12.75">
      <c r="A14" s="11" t="s">
        <v>11</v>
      </c>
      <c r="B14" s="13" t="s">
        <v>12</v>
      </c>
      <c r="C14" s="10">
        <v>75</v>
      </c>
      <c r="D14" s="10">
        <v>0</v>
      </c>
      <c r="E14" s="10"/>
      <c r="F14" s="10"/>
      <c r="G14" s="10">
        <v>15</v>
      </c>
      <c r="H14" s="10">
        <v>0</v>
      </c>
    </row>
    <row r="15" spans="1:8" ht="12.75">
      <c r="A15" s="11" t="s">
        <v>4</v>
      </c>
      <c r="B15" s="13" t="s">
        <v>5</v>
      </c>
      <c r="C15" s="10">
        <v>77</v>
      </c>
      <c r="D15" s="10">
        <v>69.71</v>
      </c>
      <c r="E15" s="10">
        <v>85</v>
      </c>
      <c r="F15" s="10">
        <v>75</v>
      </c>
      <c r="G15" s="10">
        <v>76</v>
      </c>
      <c r="H15" s="10">
        <v>2</v>
      </c>
    </row>
    <row r="16" spans="1:8" ht="12.75">
      <c r="A16" s="11" t="s">
        <v>9</v>
      </c>
      <c r="B16" s="13" t="s">
        <v>10</v>
      </c>
      <c r="C16" s="10">
        <v>80</v>
      </c>
      <c r="D16" s="10">
        <v>72.89</v>
      </c>
      <c r="E16" s="10"/>
      <c r="F16" s="10"/>
      <c r="G16" s="10">
        <v>73</v>
      </c>
      <c r="H16" s="10">
        <v>2</v>
      </c>
    </row>
    <row r="17" spans="1:8" ht="12.75">
      <c r="A17" s="11" t="s">
        <v>61</v>
      </c>
      <c r="B17" s="13" t="s">
        <v>62</v>
      </c>
      <c r="C17" s="10">
        <v>77</v>
      </c>
      <c r="D17" s="10">
        <v>68</v>
      </c>
      <c r="E17" s="10">
        <v>97</v>
      </c>
      <c r="F17" s="10">
        <v>92</v>
      </c>
      <c r="G17" s="10">
        <v>84</v>
      </c>
      <c r="H17" s="10">
        <v>3</v>
      </c>
    </row>
    <row r="18" spans="1:8" ht="12.75">
      <c r="A18" s="11" t="s">
        <v>7</v>
      </c>
      <c r="B18" s="13" t="s">
        <v>8</v>
      </c>
      <c r="C18" s="10">
        <v>69</v>
      </c>
      <c r="D18" s="10">
        <v>94.86</v>
      </c>
      <c r="E18" s="10">
        <v>85</v>
      </c>
      <c r="F18" s="10">
        <v>93</v>
      </c>
      <c r="G18" s="10">
        <v>90</v>
      </c>
      <c r="H18" s="10">
        <v>4</v>
      </c>
    </row>
    <row r="19" spans="1:8" ht="12.75">
      <c r="A19" s="11" t="s">
        <v>13</v>
      </c>
      <c r="B19" s="13" t="s">
        <v>14</v>
      </c>
      <c r="C19" s="10">
        <v>100</v>
      </c>
      <c r="D19" s="10">
        <v>80.86</v>
      </c>
      <c r="E19" s="10">
        <v>93</v>
      </c>
      <c r="F19" s="10">
        <v>92</v>
      </c>
      <c r="G19" s="10">
        <v>89</v>
      </c>
      <c r="H19" s="10">
        <v>4</v>
      </c>
    </row>
    <row r="20" spans="1:8" ht="12.75">
      <c r="A20" s="2"/>
      <c r="B20" s="2"/>
      <c r="C20" s="2">
        <f>COUNTIF(C9:C19,"&lt;75")</f>
        <v>5</v>
      </c>
      <c r="D20" s="2">
        <f>COUNTIF(D9:D19,"&lt;60")</f>
        <v>2</v>
      </c>
      <c r="E20" s="2">
        <f>COUNTIF(E9:E19,"&lt;60")</f>
        <v>0</v>
      </c>
      <c r="F20" s="2">
        <f>COUNTIF(F9:F19,"&lt;60")</f>
        <v>0</v>
      </c>
      <c r="G20" s="2">
        <f>COUNTIF(G9:G19,"&lt;60")</f>
        <v>2</v>
      </c>
      <c r="H20" s="2">
        <f>COUNTIF(H6:H19,"&lt;2")</f>
        <v>1</v>
      </c>
    </row>
  </sheetData>
  <mergeCells count="1">
    <mergeCell ref="C1:H1"/>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26.421875" style="0" bestFit="1" customWidth="1"/>
    <col min="2" max="2" width="30.57421875" style="0" bestFit="1" customWidth="1"/>
    <col min="3" max="3" width="8.00390625" style="0" bestFit="1" customWidth="1"/>
    <col min="4" max="4" width="5.42187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124</v>
      </c>
      <c r="B1" s="2" t="s">
        <v>34</v>
      </c>
      <c r="C1" s="99" t="s">
        <v>195</v>
      </c>
      <c r="D1" s="99"/>
      <c r="E1" s="99"/>
      <c r="F1" s="99"/>
      <c r="G1" s="99"/>
      <c r="H1" s="99"/>
      <c r="I1" s="42">
        <v>67</v>
      </c>
    </row>
    <row r="2" spans="1:8" ht="12.75">
      <c r="A2" s="2" t="s">
        <v>125</v>
      </c>
      <c r="B2" s="2"/>
      <c r="C2" s="2"/>
      <c r="D2" s="2"/>
      <c r="E2" s="2"/>
      <c r="F2" s="2"/>
      <c r="G2" s="2"/>
      <c r="H2" s="2"/>
    </row>
    <row r="3" spans="1:8" ht="12.75">
      <c r="A3" s="2" t="s">
        <v>36</v>
      </c>
      <c r="B3" s="2" t="s">
        <v>37</v>
      </c>
      <c r="C3" s="2" t="s">
        <v>38</v>
      </c>
      <c r="D3" s="2" t="s">
        <v>126</v>
      </c>
      <c r="E3" s="2" t="s">
        <v>40</v>
      </c>
      <c r="F3" s="2" t="s">
        <v>41</v>
      </c>
      <c r="G3" s="2"/>
      <c r="H3" s="2"/>
    </row>
    <row r="4" spans="1:8" ht="12.75">
      <c r="A4" s="2" t="s">
        <v>20</v>
      </c>
      <c r="B4" s="2"/>
      <c r="C4" s="2"/>
      <c r="D4" s="2"/>
      <c r="E4" s="2"/>
      <c r="F4" s="2"/>
      <c r="G4" s="2"/>
      <c r="H4" s="2"/>
    </row>
    <row r="5" spans="1:8" ht="12.75">
      <c r="A5" s="2" t="s">
        <v>22</v>
      </c>
      <c r="B5" s="2" t="s">
        <v>259</v>
      </c>
      <c r="C5" s="2"/>
      <c r="D5" s="2"/>
      <c r="E5" s="2"/>
      <c r="F5" s="2"/>
      <c r="G5" s="2"/>
      <c r="H5" s="2"/>
    </row>
    <row r="6" spans="1:8" ht="12.75">
      <c r="A6" s="2" t="s">
        <v>42</v>
      </c>
      <c r="B6" s="9">
        <v>971502100406</v>
      </c>
      <c r="C6" s="2"/>
      <c r="D6" s="2"/>
      <c r="E6" s="2"/>
      <c r="F6" s="2"/>
      <c r="G6" s="2"/>
      <c r="H6" s="1">
        <f>((0.05*AVERAGE(C9:C13))+(0.35*AVERAGE(D9:D13))+(0.3*AVERAGE(E9:E13)))/0.7</f>
        <v>90.85857142857144</v>
      </c>
    </row>
    <row r="7" spans="1:8" ht="12.75">
      <c r="A7" s="2" t="s">
        <v>43</v>
      </c>
      <c r="B7" s="2">
        <v>3.73</v>
      </c>
      <c r="C7" s="10">
        <f>AVERAGE(C8:C13)</f>
        <v>88.2</v>
      </c>
      <c r="D7" s="2"/>
      <c r="E7" s="2"/>
      <c r="F7" s="2"/>
      <c r="G7" s="2"/>
      <c r="H7" s="10">
        <f>AVERAGE(E9:E13)</f>
        <v>94.8</v>
      </c>
    </row>
    <row r="8" spans="1:8" ht="12.75">
      <c r="A8" s="2" t="s">
        <v>45</v>
      </c>
      <c r="B8" s="13" t="s">
        <v>46</v>
      </c>
      <c r="C8" s="12" t="s">
        <v>47</v>
      </c>
      <c r="D8" s="12" t="s">
        <v>48</v>
      </c>
      <c r="E8" s="12" t="s">
        <v>49</v>
      </c>
      <c r="F8" s="12" t="s">
        <v>23</v>
      </c>
      <c r="G8" s="12" t="s">
        <v>50</v>
      </c>
      <c r="H8" s="12" t="s">
        <v>43</v>
      </c>
    </row>
    <row r="9" spans="1:7" ht="12.75">
      <c r="A9" s="11" t="s">
        <v>51</v>
      </c>
      <c r="B9" s="13" t="s">
        <v>52</v>
      </c>
      <c r="C9" s="10">
        <v>86</v>
      </c>
      <c r="D9" s="10">
        <v>80.29</v>
      </c>
      <c r="E9" s="10">
        <v>100</v>
      </c>
      <c r="F9" s="10"/>
      <c r="G9" s="10"/>
    </row>
    <row r="10" spans="1:7" ht="12.75">
      <c r="A10" s="11" t="s">
        <v>53</v>
      </c>
      <c r="B10" s="13" t="s">
        <v>54</v>
      </c>
      <c r="C10" s="10">
        <v>92</v>
      </c>
      <c r="D10" s="10">
        <v>89.29</v>
      </c>
      <c r="E10" s="10">
        <v>90</v>
      </c>
      <c r="F10" s="10"/>
      <c r="G10" s="10"/>
    </row>
    <row r="11" spans="1:8" ht="12.75">
      <c r="A11" s="11" t="s">
        <v>55</v>
      </c>
      <c r="B11" s="13" t="s">
        <v>56</v>
      </c>
      <c r="C11" s="10">
        <v>80</v>
      </c>
      <c r="D11" s="10">
        <v>90.86</v>
      </c>
      <c r="E11" s="10">
        <v>100</v>
      </c>
      <c r="F11" s="10"/>
      <c r="G11" s="10">
        <v>33.8</v>
      </c>
      <c r="H11" s="10"/>
    </row>
    <row r="12" spans="1:8" ht="12.75">
      <c r="A12" s="11" t="s">
        <v>57</v>
      </c>
      <c r="B12" s="13" t="s">
        <v>58</v>
      </c>
      <c r="C12" s="10">
        <v>83</v>
      </c>
      <c r="D12" s="10">
        <v>84.57</v>
      </c>
      <c r="E12" s="10">
        <v>84</v>
      </c>
      <c r="F12" s="10"/>
      <c r="G12" s="10"/>
      <c r="H12" s="10"/>
    </row>
    <row r="13" spans="1:8" ht="12.75">
      <c r="A13" s="11" t="s">
        <v>59</v>
      </c>
      <c r="B13" s="13" t="s">
        <v>60</v>
      </c>
      <c r="C13" s="10">
        <v>100</v>
      </c>
      <c r="D13" s="10">
        <v>94.29</v>
      </c>
      <c r="E13" s="10">
        <v>100</v>
      </c>
      <c r="F13" s="10"/>
      <c r="G13" s="10"/>
      <c r="H13" s="10"/>
    </row>
    <row r="14" spans="1:8" ht="12.75">
      <c r="A14" s="11" t="s">
        <v>11</v>
      </c>
      <c r="B14" s="13" t="s">
        <v>12</v>
      </c>
      <c r="C14" s="10">
        <v>91</v>
      </c>
      <c r="D14" s="10">
        <v>88.75</v>
      </c>
      <c r="E14" s="10"/>
      <c r="F14" s="10"/>
      <c r="G14" s="10">
        <v>89</v>
      </c>
      <c r="H14" s="10">
        <v>3</v>
      </c>
    </row>
    <row r="15" spans="1:8" ht="12.75">
      <c r="A15" s="11" t="s">
        <v>13</v>
      </c>
      <c r="B15" s="13" t="s">
        <v>14</v>
      </c>
      <c r="C15" s="10">
        <v>89</v>
      </c>
      <c r="D15" s="10">
        <v>79.14</v>
      </c>
      <c r="E15" s="10">
        <v>85</v>
      </c>
      <c r="F15" s="10">
        <v>98</v>
      </c>
      <c r="G15" s="10">
        <v>87</v>
      </c>
      <c r="H15" s="10">
        <v>3</v>
      </c>
    </row>
    <row r="16" spans="1:8" ht="12.75">
      <c r="A16" s="11" t="s">
        <v>61</v>
      </c>
      <c r="B16" s="13" t="s">
        <v>62</v>
      </c>
      <c r="C16" s="10">
        <v>80</v>
      </c>
      <c r="D16" s="10">
        <v>94.14</v>
      </c>
      <c r="E16" s="10">
        <v>100</v>
      </c>
      <c r="F16" s="10">
        <v>94</v>
      </c>
      <c r="G16" s="10">
        <v>95</v>
      </c>
      <c r="H16" s="10">
        <v>4</v>
      </c>
    </row>
    <row r="17" spans="1:8" ht="12.75">
      <c r="A17" s="11" t="s">
        <v>4</v>
      </c>
      <c r="B17" s="13" t="s">
        <v>5</v>
      </c>
      <c r="C17" s="10">
        <v>90</v>
      </c>
      <c r="D17" s="10">
        <v>88.43</v>
      </c>
      <c r="E17" s="10">
        <v>91</v>
      </c>
      <c r="F17" s="10">
        <v>95</v>
      </c>
      <c r="G17" s="10">
        <v>91</v>
      </c>
      <c r="H17" s="10">
        <v>4</v>
      </c>
    </row>
    <row r="18" spans="1:8" ht="12.75">
      <c r="A18" s="11" t="s">
        <v>9</v>
      </c>
      <c r="B18" s="13" t="s">
        <v>10</v>
      </c>
      <c r="C18" s="10">
        <v>80</v>
      </c>
      <c r="D18" s="10">
        <v>90</v>
      </c>
      <c r="E18" s="10"/>
      <c r="F18" s="10"/>
      <c r="G18" s="10">
        <v>90</v>
      </c>
      <c r="H18" s="10">
        <v>4</v>
      </c>
    </row>
    <row r="19" spans="1:8" ht="12.75">
      <c r="A19" s="11" t="s">
        <v>7</v>
      </c>
      <c r="B19" s="13" t="s">
        <v>8</v>
      </c>
      <c r="C19" s="10">
        <v>90</v>
      </c>
      <c r="D19" s="10">
        <v>90.86</v>
      </c>
      <c r="E19" s="10">
        <v>95</v>
      </c>
      <c r="F19" s="10">
        <v>85</v>
      </c>
      <c r="G19" s="10">
        <v>90</v>
      </c>
      <c r="H19" s="10">
        <v>4</v>
      </c>
    </row>
    <row r="20" spans="1:8" ht="12.75">
      <c r="A20" s="2"/>
      <c r="B20" s="2"/>
      <c r="C20" s="2">
        <f>COUNTIF(C9:C19,"&lt;75")</f>
        <v>0</v>
      </c>
      <c r="D20" s="2">
        <f>COUNTIF(D9:D19,"&lt;60")</f>
        <v>0</v>
      </c>
      <c r="E20" s="2">
        <f>COUNTIF(E9:E19,"&lt;60")</f>
        <v>0</v>
      </c>
      <c r="F20" s="2">
        <f>COUNTIF(F9:F19,"&lt;60")</f>
        <v>0</v>
      </c>
      <c r="G20" s="2">
        <f>COUNTIF(G9:G19,"&lt;60")</f>
        <v>1</v>
      </c>
      <c r="H20" s="2">
        <f>COUNTIF(H6:H19,"&lt;2")</f>
        <v>0</v>
      </c>
    </row>
  </sheetData>
  <mergeCells count="1">
    <mergeCell ref="C1:H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21.57421875" style="0" bestFit="1" customWidth="1"/>
    <col min="2" max="2" width="30.57421875" style="0" bestFit="1" customWidth="1"/>
    <col min="3" max="3" width="8.00390625" style="0" customWidth="1"/>
    <col min="4" max="4" width="6.00390625" style="0" customWidth="1"/>
    <col min="5" max="5" width="5.8515625" style="0" customWidth="1"/>
    <col min="6" max="6" width="5.00390625" style="0" customWidth="1"/>
    <col min="7" max="7" width="6.00390625" style="0" customWidth="1"/>
    <col min="8" max="8" width="5.00390625" style="0" customWidth="1"/>
  </cols>
  <sheetData>
    <row r="1" spans="1:9" ht="12.75">
      <c r="A1" s="2" t="s">
        <v>19</v>
      </c>
      <c r="B1" s="2" t="s">
        <v>34</v>
      </c>
      <c r="C1" s="99" t="s">
        <v>195</v>
      </c>
      <c r="D1" s="99"/>
      <c r="E1" s="99"/>
      <c r="F1" s="99"/>
      <c r="G1" s="99"/>
      <c r="H1" s="99"/>
      <c r="I1" s="42">
        <v>75</v>
      </c>
    </row>
    <row r="2" spans="1:8" ht="12.75">
      <c r="A2" s="2" t="s">
        <v>18</v>
      </c>
      <c r="B2" s="2"/>
      <c r="C2" s="2"/>
      <c r="D2" s="2"/>
      <c r="E2" s="2"/>
      <c r="F2" s="2"/>
      <c r="G2" s="2"/>
      <c r="H2" s="2"/>
    </row>
    <row r="3" spans="1:7" ht="12.75">
      <c r="A3" s="2" t="s">
        <v>36</v>
      </c>
      <c r="B3" s="2" t="s">
        <v>37</v>
      </c>
      <c r="C3" s="2" t="s">
        <v>38</v>
      </c>
      <c r="D3" s="2" t="s">
        <v>63</v>
      </c>
      <c r="E3" s="2" t="s">
        <v>40</v>
      </c>
      <c r="F3" s="2" t="s">
        <v>41</v>
      </c>
      <c r="G3" s="2"/>
    </row>
    <row r="4" spans="1:7" ht="12.75">
      <c r="A4" s="2" t="s">
        <v>20</v>
      </c>
      <c r="B4" s="2"/>
      <c r="C4" s="2"/>
      <c r="D4" s="2"/>
      <c r="E4" s="2"/>
      <c r="F4" s="2"/>
      <c r="G4" s="2"/>
    </row>
    <row r="5" spans="1:7" ht="12.75">
      <c r="A5" s="2" t="s">
        <v>22</v>
      </c>
      <c r="B5" s="2" t="s">
        <v>229</v>
      </c>
      <c r="C5" s="2"/>
      <c r="D5" s="2"/>
      <c r="E5" s="2"/>
      <c r="F5" s="2"/>
      <c r="G5" s="2"/>
    </row>
    <row r="6" spans="1:9" ht="12.75">
      <c r="A6" s="2" t="s">
        <v>42</v>
      </c>
      <c r="B6" s="9">
        <v>971507465353</v>
      </c>
      <c r="C6" s="2"/>
      <c r="D6" s="2"/>
      <c r="E6" s="2"/>
      <c r="F6" s="2"/>
      <c r="G6" s="2"/>
      <c r="H6" s="1">
        <f>((0.05*AVERAGE(C9:C13))+(0.35*AVERAGE(D9:D13))+(0.3*AVERAGE(E9:E13)))/0.7</f>
        <v>92.185</v>
      </c>
      <c r="I6" t="s">
        <v>190</v>
      </c>
    </row>
    <row r="7" spans="1:9" ht="12.75">
      <c r="A7" s="2" t="s">
        <v>43</v>
      </c>
      <c r="B7" s="2">
        <v>3.4</v>
      </c>
      <c r="C7" s="10">
        <f>AVERAGE(C8:C13)</f>
        <v>86.8</v>
      </c>
      <c r="D7" s="2"/>
      <c r="E7" s="2"/>
      <c r="F7" s="2"/>
      <c r="G7" s="2"/>
      <c r="H7" s="10">
        <f>AVERAGE(E9:E13)</f>
        <v>91</v>
      </c>
      <c r="I7" t="s">
        <v>191</v>
      </c>
    </row>
    <row r="8" spans="1:8" ht="12.75">
      <c r="A8" s="2" t="s">
        <v>45</v>
      </c>
      <c r="B8" s="13" t="s">
        <v>46</v>
      </c>
      <c r="C8" s="12" t="s">
        <v>47</v>
      </c>
      <c r="D8" s="12" t="s">
        <v>48</v>
      </c>
      <c r="E8" s="12" t="s">
        <v>49</v>
      </c>
      <c r="F8" s="12" t="s">
        <v>23</v>
      </c>
      <c r="G8" s="12" t="s">
        <v>50</v>
      </c>
      <c r="H8" s="12" t="s">
        <v>43</v>
      </c>
    </row>
    <row r="9" spans="1:7" ht="12.75">
      <c r="A9" s="11" t="s">
        <v>51</v>
      </c>
      <c r="B9" s="13" t="s">
        <v>52</v>
      </c>
      <c r="C9" s="10">
        <v>86</v>
      </c>
      <c r="D9" s="10">
        <v>91.14</v>
      </c>
      <c r="E9" s="10">
        <v>100</v>
      </c>
      <c r="F9" s="10"/>
      <c r="G9" s="10"/>
    </row>
    <row r="10" spans="1:7" ht="12.75">
      <c r="A10" s="11" t="s">
        <v>53</v>
      </c>
      <c r="B10" s="13" t="s">
        <v>54</v>
      </c>
      <c r="C10" s="10">
        <v>92</v>
      </c>
      <c r="D10" s="10">
        <v>91.71</v>
      </c>
      <c r="E10" s="10">
        <v>90</v>
      </c>
      <c r="F10" s="10"/>
      <c r="G10" s="10"/>
    </row>
    <row r="11" spans="1:8" ht="12.75">
      <c r="A11" s="11" t="s">
        <v>55</v>
      </c>
      <c r="B11" s="13" t="s">
        <v>56</v>
      </c>
      <c r="C11" s="10">
        <v>87</v>
      </c>
      <c r="D11" s="10">
        <v>95</v>
      </c>
      <c r="E11" s="10">
        <v>95</v>
      </c>
      <c r="F11" s="10"/>
      <c r="G11" s="10">
        <v>32.65</v>
      </c>
      <c r="H11" s="10"/>
    </row>
    <row r="12" spans="1:8" ht="12.75">
      <c r="A12" s="11" t="s">
        <v>57</v>
      </c>
      <c r="B12" s="13" t="s">
        <v>58</v>
      </c>
      <c r="C12" s="10">
        <v>72</v>
      </c>
      <c r="D12" s="10">
        <v>94.86</v>
      </c>
      <c r="E12" s="10">
        <v>80</v>
      </c>
      <c r="F12" s="10"/>
      <c r="G12" s="10"/>
      <c r="H12" s="10"/>
    </row>
    <row r="13" spans="1:8" ht="12.75">
      <c r="A13" s="11" t="s">
        <v>59</v>
      </c>
      <c r="B13" s="13" t="s">
        <v>60</v>
      </c>
      <c r="C13" s="10">
        <v>97</v>
      </c>
      <c r="D13" s="10">
        <v>97.14</v>
      </c>
      <c r="E13" s="10">
        <v>90</v>
      </c>
      <c r="F13" s="10"/>
      <c r="G13" s="10"/>
      <c r="H13" s="10"/>
    </row>
    <row r="14" spans="1:8" ht="12.75">
      <c r="A14" s="11" t="s">
        <v>11</v>
      </c>
      <c r="B14" s="13" t="s">
        <v>12</v>
      </c>
      <c r="C14" s="10">
        <v>0</v>
      </c>
      <c r="D14" s="10">
        <v>0</v>
      </c>
      <c r="E14" s="10"/>
      <c r="F14" s="10"/>
      <c r="G14" s="10">
        <v>0</v>
      </c>
      <c r="H14" s="10">
        <v>0</v>
      </c>
    </row>
    <row r="15" spans="1:8" ht="12.75">
      <c r="A15" s="11" t="s">
        <v>7</v>
      </c>
      <c r="B15" s="13" t="s">
        <v>8</v>
      </c>
      <c r="C15" s="10">
        <v>90</v>
      </c>
      <c r="D15" s="10">
        <v>82.86</v>
      </c>
      <c r="E15" s="10">
        <v>90</v>
      </c>
      <c r="F15" s="10">
        <v>85</v>
      </c>
      <c r="G15" s="10">
        <v>86</v>
      </c>
      <c r="H15" s="10">
        <v>3</v>
      </c>
    </row>
    <row r="16" spans="1:8" ht="12.75">
      <c r="A16" s="11" t="s">
        <v>9</v>
      </c>
      <c r="B16" s="13" t="s">
        <v>10</v>
      </c>
      <c r="C16" s="10">
        <v>50</v>
      </c>
      <c r="D16" s="10">
        <v>80.21</v>
      </c>
      <c r="E16" s="10"/>
      <c r="F16" s="10"/>
      <c r="G16" s="10">
        <v>79</v>
      </c>
      <c r="H16" s="10">
        <v>3</v>
      </c>
    </row>
    <row r="17" spans="1:8" ht="12.75">
      <c r="A17" s="11" t="s">
        <v>61</v>
      </c>
      <c r="B17" s="13" t="s">
        <v>62</v>
      </c>
      <c r="C17" s="10">
        <v>94</v>
      </c>
      <c r="D17" s="10">
        <v>82.57</v>
      </c>
      <c r="E17" s="10">
        <v>93</v>
      </c>
      <c r="F17" s="10">
        <v>94</v>
      </c>
      <c r="G17" s="10">
        <v>90</v>
      </c>
      <c r="H17" s="10">
        <v>4</v>
      </c>
    </row>
    <row r="18" spans="1:8" ht="12.75">
      <c r="A18" s="11" t="s">
        <v>4</v>
      </c>
      <c r="B18" s="13" t="s">
        <v>5</v>
      </c>
      <c r="C18" s="10">
        <v>80</v>
      </c>
      <c r="D18" s="10">
        <v>96.29</v>
      </c>
      <c r="E18" s="10">
        <v>80</v>
      </c>
      <c r="F18" s="10">
        <v>96</v>
      </c>
      <c r="G18" s="10">
        <v>90</v>
      </c>
      <c r="H18" s="10">
        <v>4</v>
      </c>
    </row>
    <row r="19" spans="1:8" ht="12.75">
      <c r="A19" s="11" t="s">
        <v>13</v>
      </c>
      <c r="B19" s="13" t="s">
        <v>14</v>
      </c>
      <c r="C19" s="10">
        <v>89</v>
      </c>
      <c r="D19" s="10">
        <v>85.71</v>
      </c>
      <c r="E19" s="10">
        <v>90</v>
      </c>
      <c r="F19" s="10">
        <v>98</v>
      </c>
      <c r="G19" s="10">
        <v>91</v>
      </c>
      <c r="H19" s="10">
        <v>4</v>
      </c>
    </row>
    <row r="20" spans="1:8" ht="12.75">
      <c r="A20" s="2"/>
      <c r="B20" s="2"/>
      <c r="C20" s="2">
        <f>COUNTIF(C9:C19,"&lt;75")</f>
        <v>3</v>
      </c>
      <c r="D20" s="2">
        <f>COUNTIF(D9:D19,"&lt;60")</f>
        <v>1</v>
      </c>
      <c r="E20" s="2">
        <f>COUNTIF(E9:E19,"&lt;60")</f>
        <v>0</v>
      </c>
      <c r="F20" s="2">
        <f>COUNTIF(F9:F19,"&lt;60")</f>
        <v>0</v>
      </c>
      <c r="G20" s="2">
        <f>COUNTIF(G9:G19,"&lt;60")</f>
        <v>2</v>
      </c>
      <c r="H20" s="2">
        <f>COUNTIF(H6:H19,"&lt;2")</f>
        <v>1</v>
      </c>
    </row>
  </sheetData>
  <mergeCells count="1">
    <mergeCell ref="C1:H1"/>
  </mergeCells>
  <printOptions/>
  <pageMargins left="0.75" right="0.75" top="1" bottom="1" header="0.5" footer="0.5"/>
  <pageSetup horizontalDpi="300" verticalDpi="300" orientation="portrait" r:id="rId1"/>
</worksheet>
</file>

<file path=xl/worksheets/sheet30.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20.00390625" style="0"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129</v>
      </c>
      <c r="B1" s="2" t="s">
        <v>34</v>
      </c>
      <c r="C1" s="99" t="s">
        <v>195</v>
      </c>
      <c r="D1" s="99"/>
      <c r="E1" s="99"/>
      <c r="F1" s="99"/>
      <c r="G1" s="99"/>
      <c r="H1" s="99"/>
      <c r="I1" s="42">
        <v>82</v>
      </c>
    </row>
    <row r="2" spans="1:8" ht="12.75">
      <c r="A2" s="2" t="s">
        <v>130</v>
      </c>
      <c r="B2" s="2"/>
      <c r="C2" s="2"/>
      <c r="D2" s="2"/>
      <c r="E2" s="2"/>
      <c r="F2" s="2"/>
      <c r="G2" s="2"/>
      <c r="H2" s="2"/>
    </row>
    <row r="3" spans="1:8" ht="12.75">
      <c r="A3" s="2" t="s">
        <v>36</v>
      </c>
      <c r="B3" s="2" t="s">
        <v>37</v>
      </c>
      <c r="C3" s="2" t="s">
        <v>38</v>
      </c>
      <c r="D3" s="2" t="s">
        <v>126</v>
      </c>
      <c r="E3" s="2" t="s">
        <v>40</v>
      </c>
      <c r="F3" s="2" t="s">
        <v>41</v>
      </c>
      <c r="G3" s="2"/>
      <c r="H3" s="2"/>
    </row>
    <row r="4" spans="1:8" ht="12.75">
      <c r="A4" s="2" t="s">
        <v>20</v>
      </c>
      <c r="B4" s="2"/>
      <c r="C4" s="2"/>
      <c r="D4" s="2"/>
      <c r="E4" s="2"/>
      <c r="F4" s="2"/>
      <c r="G4" s="2"/>
      <c r="H4" s="2"/>
    </row>
    <row r="5" spans="1:8" ht="12.75">
      <c r="A5" s="2" t="s">
        <v>22</v>
      </c>
      <c r="B5" s="2" t="s">
        <v>260</v>
      </c>
      <c r="C5" s="2"/>
      <c r="D5" s="2"/>
      <c r="E5" s="2"/>
      <c r="F5" s="2"/>
      <c r="G5" s="2"/>
      <c r="H5" s="2"/>
    </row>
    <row r="6" spans="1:8" ht="12.75">
      <c r="A6" s="2" t="s">
        <v>42</v>
      </c>
      <c r="B6" s="9">
        <v>971508635818</v>
      </c>
      <c r="C6" s="2"/>
      <c r="D6" s="2"/>
      <c r="E6" s="2"/>
      <c r="F6" s="2"/>
      <c r="G6" s="2"/>
      <c r="H6" s="1">
        <f>((0.05*AVERAGE(C9:C13))+(0.35*AVERAGE(D9:D13))+(0.3*AVERAGE(E9:E13)))/0.7</f>
        <v>68.82871428571428</v>
      </c>
    </row>
    <row r="7" spans="1:8" ht="12.75">
      <c r="A7" s="2" t="s">
        <v>43</v>
      </c>
      <c r="B7" s="2">
        <v>2.4</v>
      </c>
      <c r="C7" s="10">
        <f>AVERAGE(C8:C13)</f>
        <v>63.6</v>
      </c>
      <c r="D7" s="2"/>
      <c r="E7" s="2"/>
      <c r="F7" s="2"/>
      <c r="G7" s="2"/>
      <c r="H7" s="10">
        <f>AVERAGE(E9:E13)</f>
        <v>59.6</v>
      </c>
    </row>
    <row r="8" spans="1:8" ht="12.75">
      <c r="A8" s="2" t="s">
        <v>45</v>
      </c>
      <c r="B8" s="13" t="s">
        <v>46</v>
      </c>
      <c r="C8" s="12" t="s">
        <v>47</v>
      </c>
      <c r="D8" s="12" t="s">
        <v>48</v>
      </c>
      <c r="E8" s="12" t="s">
        <v>49</v>
      </c>
      <c r="F8" s="12" t="s">
        <v>23</v>
      </c>
      <c r="G8" s="12" t="s">
        <v>50</v>
      </c>
      <c r="H8" s="12" t="s">
        <v>43</v>
      </c>
    </row>
    <row r="9" spans="1:7" ht="12.75">
      <c r="A9" s="11" t="s">
        <v>51</v>
      </c>
      <c r="B9" s="13" t="s">
        <v>52</v>
      </c>
      <c r="C9" s="10">
        <v>61</v>
      </c>
      <c r="D9" s="10">
        <v>72.29</v>
      </c>
      <c r="E9" s="10">
        <v>60</v>
      </c>
      <c r="F9" s="10"/>
      <c r="G9" s="10"/>
    </row>
    <row r="10" spans="1:7" ht="12.75">
      <c r="A10" s="11" t="s">
        <v>53</v>
      </c>
      <c r="B10" s="13" t="s">
        <v>54</v>
      </c>
      <c r="C10" s="10">
        <v>73</v>
      </c>
      <c r="D10" s="10">
        <v>86.71</v>
      </c>
      <c r="E10" s="10">
        <v>60</v>
      </c>
      <c r="F10" s="10"/>
      <c r="G10" s="10"/>
    </row>
    <row r="11" spans="1:8" ht="12.75">
      <c r="A11" s="11" t="s">
        <v>55</v>
      </c>
      <c r="B11" s="13" t="s">
        <v>56</v>
      </c>
      <c r="C11" s="10">
        <v>58</v>
      </c>
      <c r="D11" s="10">
        <v>76.43</v>
      </c>
      <c r="E11" s="10">
        <v>83</v>
      </c>
      <c r="F11" s="10"/>
      <c r="G11" s="10">
        <v>27.2</v>
      </c>
      <c r="H11" s="10"/>
    </row>
    <row r="12" spans="1:8" ht="12.75">
      <c r="A12" s="11" t="s">
        <v>57</v>
      </c>
      <c r="B12" s="13" t="s">
        <v>58</v>
      </c>
      <c r="C12" s="10">
        <v>51</v>
      </c>
      <c r="D12" s="10">
        <v>74.86</v>
      </c>
      <c r="E12" s="10">
        <v>45</v>
      </c>
      <c r="F12" s="10"/>
      <c r="G12" s="10"/>
      <c r="H12" s="10"/>
    </row>
    <row r="13" spans="1:8" ht="12.75">
      <c r="A13" s="11" t="s">
        <v>59</v>
      </c>
      <c r="B13" s="13" t="s">
        <v>60</v>
      </c>
      <c r="C13" s="10">
        <v>75</v>
      </c>
      <c r="D13" s="10">
        <v>77.14</v>
      </c>
      <c r="E13" s="10">
        <v>50</v>
      </c>
      <c r="F13" s="10"/>
      <c r="G13" s="10"/>
      <c r="H13" s="10"/>
    </row>
    <row r="14" spans="1:8" ht="12.75">
      <c r="A14" s="11" t="s">
        <v>9</v>
      </c>
      <c r="B14" s="13" t="s">
        <v>10</v>
      </c>
      <c r="C14" s="10">
        <v>80</v>
      </c>
      <c r="D14" s="10">
        <v>71.68</v>
      </c>
      <c r="E14" s="10"/>
      <c r="F14" s="10"/>
      <c r="G14" s="10">
        <v>72</v>
      </c>
      <c r="H14" s="10">
        <v>2</v>
      </c>
    </row>
    <row r="15" spans="1:8" ht="12.75">
      <c r="A15" s="11" t="s">
        <v>7</v>
      </c>
      <c r="B15" s="13" t="s">
        <v>8</v>
      </c>
      <c r="C15" s="10">
        <v>87</v>
      </c>
      <c r="D15" s="10">
        <v>81.43</v>
      </c>
      <c r="E15" s="10">
        <v>50</v>
      </c>
      <c r="F15" s="10">
        <v>73</v>
      </c>
      <c r="G15" s="10">
        <v>70</v>
      </c>
      <c r="H15" s="10">
        <v>2</v>
      </c>
    </row>
    <row r="16" spans="1:8" ht="12.75">
      <c r="A16" s="11" t="s">
        <v>11</v>
      </c>
      <c r="B16" s="13" t="s">
        <v>12</v>
      </c>
      <c r="C16" s="10">
        <v>91</v>
      </c>
      <c r="D16" s="10">
        <v>73.75</v>
      </c>
      <c r="E16" s="10">
        <v>0</v>
      </c>
      <c r="F16" s="10">
        <v>0</v>
      </c>
      <c r="G16" s="10">
        <v>77.2</v>
      </c>
      <c r="H16" s="10">
        <v>2</v>
      </c>
    </row>
    <row r="17" spans="1:8" ht="12.75">
      <c r="A17" s="11" t="s">
        <v>13</v>
      </c>
      <c r="B17" s="13" t="s">
        <v>14</v>
      </c>
      <c r="C17" s="10">
        <v>94</v>
      </c>
      <c r="D17" s="10">
        <v>76.86</v>
      </c>
      <c r="E17" s="10">
        <v>60</v>
      </c>
      <c r="F17" s="10">
        <v>60</v>
      </c>
      <c r="G17" s="10">
        <v>68</v>
      </c>
      <c r="H17" s="10">
        <v>2</v>
      </c>
    </row>
    <row r="18" spans="1:8" ht="12.75">
      <c r="A18" s="11" t="s">
        <v>61</v>
      </c>
      <c r="B18" s="13" t="s">
        <v>62</v>
      </c>
      <c r="C18" s="10">
        <v>66</v>
      </c>
      <c r="D18" s="10">
        <v>91.57</v>
      </c>
      <c r="E18" s="10">
        <v>53</v>
      </c>
      <c r="F18" s="10">
        <v>90</v>
      </c>
      <c r="G18" s="10">
        <v>78</v>
      </c>
      <c r="H18" s="10">
        <v>3</v>
      </c>
    </row>
    <row r="19" spans="1:8" ht="12.75">
      <c r="A19" s="11" t="s">
        <v>4</v>
      </c>
      <c r="B19" s="13" t="s">
        <v>5</v>
      </c>
      <c r="C19" s="10">
        <v>77</v>
      </c>
      <c r="D19" s="10">
        <v>93.29</v>
      </c>
      <c r="E19" s="10">
        <v>72</v>
      </c>
      <c r="F19" s="10">
        <v>90</v>
      </c>
      <c r="G19" s="10">
        <v>85</v>
      </c>
      <c r="H19" s="10">
        <v>3</v>
      </c>
    </row>
    <row r="20" spans="1:8" ht="12.75">
      <c r="A20" s="2"/>
      <c r="B20" s="2"/>
      <c r="C20" s="2">
        <f>COUNTIF(C9:C19,"&lt;75")</f>
        <v>5</v>
      </c>
      <c r="D20" s="2">
        <f>COUNTIF(D9:D19,"&lt;60")</f>
        <v>0</v>
      </c>
      <c r="E20" s="2">
        <f>COUNTIF(E9:E19,"&lt;60")</f>
        <v>5</v>
      </c>
      <c r="F20" s="2">
        <f>COUNTIF(F9:F19,"&lt;60")</f>
        <v>1</v>
      </c>
      <c r="G20" s="2">
        <f>COUNTIF(G9:G19,"&lt;60")</f>
        <v>1</v>
      </c>
      <c r="H20" s="2">
        <f>COUNTIF(H6:H19,"&lt;2")</f>
        <v>0</v>
      </c>
    </row>
  </sheetData>
  <mergeCells count="1">
    <mergeCell ref="C1:H1"/>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19.851562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6.00390625" style="0" bestFit="1" customWidth="1"/>
    <col min="8" max="8" width="5.00390625" style="0" bestFit="1" customWidth="1"/>
  </cols>
  <sheetData>
    <row r="1" spans="1:9" ht="12.75">
      <c r="A1" s="2" t="s">
        <v>84</v>
      </c>
      <c r="B1" s="2" t="s">
        <v>34</v>
      </c>
      <c r="C1" s="99" t="s">
        <v>195</v>
      </c>
      <c r="D1" s="99"/>
      <c r="E1" s="99"/>
      <c r="F1" s="99"/>
      <c r="G1" s="99"/>
      <c r="H1" s="99"/>
      <c r="I1" s="42">
        <v>92</v>
      </c>
    </row>
    <row r="2" spans="1:8" ht="12.75">
      <c r="A2" s="2" t="s">
        <v>85</v>
      </c>
      <c r="B2" s="2"/>
      <c r="C2" s="2"/>
      <c r="D2" s="2"/>
      <c r="E2" s="2"/>
      <c r="F2" s="2"/>
      <c r="G2" s="2"/>
      <c r="H2" s="2"/>
    </row>
    <row r="3" spans="1:8" ht="12.75">
      <c r="A3" s="2" t="s">
        <v>36</v>
      </c>
      <c r="B3" s="2" t="s">
        <v>37</v>
      </c>
      <c r="C3" s="2" t="s">
        <v>38</v>
      </c>
      <c r="D3" s="2" t="s">
        <v>63</v>
      </c>
      <c r="E3" s="2" t="s">
        <v>40</v>
      </c>
      <c r="F3" s="2" t="s">
        <v>41</v>
      </c>
      <c r="G3" s="2"/>
      <c r="H3" s="2"/>
    </row>
    <row r="4" spans="1:8" ht="12.75">
      <c r="A4" s="2" t="s">
        <v>20</v>
      </c>
      <c r="B4" s="43" t="s">
        <v>261</v>
      </c>
      <c r="C4" s="2"/>
      <c r="D4" s="2"/>
      <c r="E4" s="2"/>
      <c r="F4" s="2"/>
      <c r="G4" s="2"/>
      <c r="H4" s="2"/>
    </row>
    <row r="5" spans="1:8" ht="12.75">
      <c r="A5" s="2" t="s">
        <v>22</v>
      </c>
      <c r="B5" s="2" t="s">
        <v>262</v>
      </c>
      <c r="C5" s="2"/>
      <c r="D5" s="2"/>
      <c r="E5" s="2"/>
      <c r="F5" s="2"/>
      <c r="G5" s="2"/>
      <c r="H5" s="2"/>
    </row>
    <row r="6" spans="1:8" ht="12.75">
      <c r="A6" s="2" t="s">
        <v>42</v>
      </c>
      <c r="B6" s="9">
        <v>971502085707</v>
      </c>
      <c r="C6" s="2"/>
      <c r="D6" s="2"/>
      <c r="E6" s="2"/>
      <c r="F6" s="2"/>
      <c r="G6" s="2"/>
      <c r="H6" s="1">
        <f>((0.05*AVERAGE(C9:C13))+(0.35*AVERAGE(D9:D13))+(0.3*AVERAGE(E9:E13)))/0.7</f>
        <v>80.79971428571429</v>
      </c>
    </row>
    <row r="7" spans="1:8" ht="12.75">
      <c r="A7" s="2" t="s">
        <v>43</v>
      </c>
      <c r="B7" s="2">
        <v>2.78</v>
      </c>
      <c r="C7" s="10">
        <f>AVERAGE(C8:C13)</f>
        <v>80.2</v>
      </c>
      <c r="D7" s="2"/>
      <c r="E7" s="2"/>
      <c r="F7" s="2"/>
      <c r="G7" s="2"/>
      <c r="H7" s="10">
        <f>AVERAGE(E9:E13)</f>
        <v>76.2</v>
      </c>
    </row>
    <row r="8" spans="1:8" ht="12.75">
      <c r="A8" s="2" t="s">
        <v>45</v>
      </c>
      <c r="B8" s="13" t="s">
        <v>46</v>
      </c>
      <c r="C8" s="12" t="s">
        <v>47</v>
      </c>
      <c r="D8" s="12" t="s">
        <v>48</v>
      </c>
      <c r="E8" s="12" t="s">
        <v>49</v>
      </c>
      <c r="F8" s="12" t="s">
        <v>23</v>
      </c>
      <c r="G8" s="12" t="s">
        <v>50</v>
      </c>
      <c r="H8" s="12" t="s">
        <v>43</v>
      </c>
    </row>
    <row r="9" spans="1:7" ht="12.75">
      <c r="A9" s="11" t="s">
        <v>61</v>
      </c>
      <c r="B9" s="13" t="s">
        <v>62</v>
      </c>
      <c r="C9" s="10">
        <v>88</v>
      </c>
      <c r="D9" s="10">
        <v>68.57</v>
      </c>
      <c r="E9" s="10">
        <v>90</v>
      </c>
      <c r="F9" s="10"/>
      <c r="G9" s="10"/>
    </row>
    <row r="10" spans="1:7" ht="12.75">
      <c r="A10" s="11" t="s">
        <v>51</v>
      </c>
      <c r="B10" s="13" t="s">
        <v>52</v>
      </c>
      <c r="C10" s="10">
        <v>90</v>
      </c>
      <c r="D10" s="10">
        <v>91.86</v>
      </c>
      <c r="E10" s="10">
        <v>92</v>
      </c>
      <c r="F10" s="10"/>
      <c r="G10" s="10"/>
    </row>
    <row r="11" spans="1:8" ht="12.75">
      <c r="A11" s="11" t="s">
        <v>53</v>
      </c>
      <c r="B11" s="13" t="s">
        <v>54</v>
      </c>
      <c r="C11" s="10">
        <v>87</v>
      </c>
      <c r="D11" s="10">
        <v>83.57</v>
      </c>
      <c r="E11" s="10">
        <v>96</v>
      </c>
      <c r="F11" s="10"/>
      <c r="G11" s="10"/>
      <c r="H11" s="10"/>
    </row>
    <row r="12" spans="1:8" ht="12.75">
      <c r="A12" s="11" t="s">
        <v>55</v>
      </c>
      <c r="B12" s="13" t="s">
        <v>56</v>
      </c>
      <c r="C12" s="10">
        <v>64</v>
      </c>
      <c r="D12" s="10">
        <v>86.43</v>
      </c>
      <c r="E12" s="10">
        <v>70</v>
      </c>
      <c r="F12" s="10"/>
      <c r="G12" s="10">
        <v>32.95</v>
      </c>
      <c r="H12" s="10"/>
    </row>
    <row r="13" spans="1:8" ht="12.75">
      <c r="A13" s="11" t="s">
        <v>57</v>
      </c>
      <c r="B13" s="13" t="s">
        <v>58</v>
      </c>
      <c r="C13" s="10">
        <v>72</v>
      </c>
      <c r="D13" s="10">
        <v>93.71</v>
      </c>
      <c r="E13" s="10">
        <v>33</v>
      </c>
      <c r="F13" s="10"/>
      <c r="G13" s="10"/>
      <c r="H13" s="10"/>
    </row>
    <row r="14" spans="1:8" ht="12.75">
      <c r="A14" s="11" t="s">
        <v>13</v>
      </c>
      <c r="B14" s="13" t="s">
        <v>14</v>
      </c>
      <c r="C14" s="10">
        <v>67</v>
      </c>
      <c r="D14" s="10"/>
      <c r="E14" s="10">
        <v>33</v>
      </c>
      <c r="F14" s="10"/>
      <c r="G14" s="10"/>
      <c r="H14" s="10"/>
    </row>
    <row r="15" spans="1:8" ht="12.75">
      <c r="A15" s="11" t="s">
        <v>9</v>
      </c>
      <c r="B15" s="13" t="s">
        <v>10</v>
      </c>
      <c r="C15" s="10">
        <v>46</v>
      </c>
      <c r="D15" s="10">
        <v>75.16</v>
      </c>
      <c r="E15" s="10"/>
      <c r="F15" s="10"/>
      <c r="G15" s="10">
        <v>74</v>
      </c>
      <c r="H15" s="10">
        <v>2</v>
      </c>
    </row>
    <row r="16" spans="1:8" ht="12.75">
      <c r="A16" s="11" t="s">
        <v>4</v>
      </c>
      <c r="B16" s="13" t="s">
        <v>5</v>
      </c>
      <c r="C16" s="10">
        <v>87</v>
      </c>
      <c r="D16" s="10">
        <v>87.29</v>
      </c>
      <c r="E16" s="10">
        <v>83</v>
      </c>
      <c r="F16" s="10">
        <v>83</v>
      </c>
      <c r="G16" s="10">
        <v>85</v>
      </c>
      <c r="H16" s="10">
        <v>3</v>
      </c>
    </row>
    <row r="17" spans="1:8" ht="12.75">
      <c r="A17" s="11" t="s">
        <v>7</v>
      </c>
      <c r="B17" s="13" t="s">
        <v>8</v>
      </c>
      <c r="C17" s="10">
        <v>90</v>
      </c>
      <c r="D17" s="10">
        <v>85.71</v>
      </c>
      <c r="E17" s="10">
        <v>90</v>
      </c>
      <c r="F17" s="10">
        <v>80</v>
      </c>
      <c r="G17" s="10">
        <v>86</v>
      </c>
      <c r="H17" s="10">
        <v>3</v>
      </c>
    </row>
    <row r="18" spans="1:8" ht="12.75">
      <c r="A18" s="11" t="s">
        <v>11</v>
      </c>
      <c r="B18" s="13" t="s">
        <v>12</v>
      </c>
      <c r="C18" s="10">
        <v>100</v>
      </c>
      <c r="D18" s="10">
        <v>85</v>
      </c>
      <c r="E18" s="10"/>
      <c r="F18" s="10"/>
      <c r="G18" s="10">
        <v>88</v>
      </c>
      <c r="H18" s="10">
        <v>3</v>
      </c>
    </row>
    <row r="19" spans="1:8" ht="12.75">
      <c r="A19" s="11"/>
      <c r="B19" s="13"/>
      <c r="C19" s="10"/>
      <c r="D19" s="10"/>
      <c r="E19" s="10"/>
      <c r="F19" s="10"/>
      <c r="G19" s="10"/>
      <c r="H19" s="10"/>
    </row>
    <row r="20" spans="1:8" ht="12.75">
      <c r="A20" s="2"/>
      <c r="B20" s="2"/>
      <c r="C20" s="2">
        <f>COUNTIF(C9:C19,"&lt;75")</f>
        <v>4</v>
      </c>
      <c r="D20" s="2">
        <f>COUNTIF(D9:D19,"&lt;60")</f>
        <v>0</v>
      </c>
      <c r="E20" s="2">
        <f>COUNTIF(E9:E19,"&lt;60")</f>
        <v>2</v>
      </c>
      <c r="F20" s="2">
        <f>COUNTIF(F9:F19,"&lt;60")</f>
        <v>0</v>
      </c>
      <c r="G20" s="2">
        <f>COUNTIF(G9:G19,"&lt;60")</f>
        <v>1</v>
      </c>
      <c r="H20" s="2">
        <f>COUNTIF(H6:H19,"&lt;2")</f>
        <v>0</v>
      </c>
    </row>
  </sheetData>
  <mergeCells count="1">
    <mergeCell ref="C1:H1"/>
  </mergeCells>
  <hyperlinks>
    <hyperlink ref="B4" r:id="rId1" display="sono-du@hotmail.com"/>
  </hyperlink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20.57421875" style="0"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6.00390625" style="0" bestFit="1" customWidth="1"/>
    <col min="8" max="8" width="5.00390625" style="0" bestFit="1" customWidth="1"/>
  </cols>
  <sheetData>
    <row r="1" spans="1:9" ht="12.75">
      <c r="A1" s="2" t="s">
        <v>66</v>
      </c>
      <c r="B1" s="2" t="s">
        <v>34</v>
      </c>
      <c r="C1" s="99" t="s">
        <v>195</v>
      </c>
      <c r="D1" s="99"/>
      <c r="E1" s="99"/>
      <c r="F1" s="99"/>
      <c r="G1" s="99"/>
      <c r="H1" s="99"/>
      <c r="I1" s="42">
        <v>105</v>
      </c>
    </row>
    <row r="2" spans="1:8" ht="12.75">
      <c r="A2" s="2" t="s">
        <v>67</v>
      </c>
      <c r="B2" s="2"/>
      <c r="C2" s="2"/>
      <c r="D2" s="2"/>
      <c r="E2" s="2"/>
      <c r="F2" s="2"/>
      <c r="G2" s="2"/>
      <c r="H2" s="2"/>
    </row>
    <row r="3" spans="1:8" ht="12.75">
      <c r="A3" s="2" t="s">
        <v>36</v>
      </c>
      <c r="B3" s="2" t="s">
        <v>37</v>
      </c>
      <c r="C3" s="2" t="s">
        <v>38</v>
      </c>
      <c r="D3" s="2" t="s">
        <v>63</v>
      </c>
      <c r="E3" s="2" t="s">
        <v>40</v>
      </c>
      <c r="F3" s="2" t="s">
        <v>41</v>
      </c>
      <c r="G3" s="2"/>
      <c r="H3" s="2"/>
    </row>
    <row r="4" spans="1:8" ht="12.75">
      <c r="A4" s="2" t="s">
        <v>20</v>
      </c>
      <c r="B4" s="2"/>
      <c r="C4" s="2"/>
      <c r="D4" s="2"/>
      <c r="E4" s="2"/>
      <c r="F4" s="2"/>
      <c r="G4" s="2"/>
      <c r="H4" s="2"/>
    </row>
    <row r="5" spans="1:8" ht="12.75">
      <c r="A5" s="2" t="s">
        <v>22</v>
      </c>
      <c r="B5" s="2" t="s">
        <v>263</v>
      </c>
      <c r="C5" s="2"/>
      <c r="D5" s="2"/>
      <c r="E5" s="2"/>
      <c r="F5" s="2"/>
      <c r="G5" s="2"/>
      <c r="H5" s="2"/>
    </row>
    <row r="6" spans="1:8" ht="12.75">
      <c r="A6" s="2" t="s">
        <v>42</v>
      </c>
      <c r="B6" s="9">
        <v>971507478803</v>
      </c>
      <c r="C6" s="2"/>
      <c r="D6" s="2"/>
      <c r="E6" s="2"/>
      <c r="F6" s="2"/>
      <c r="G6" s="2"/>
      <c r="H6" s="1">
        <f>((0.05*AVERAGE(C9:C13))+(0.35*AVERAGE(D9:D13))+(0.3*AVERAGE(E9:E13)))/0.7</f>
        <v>57.27214285714287</v>
      </c>
    </row>
    <row r="7" spans="1:8" ht="12.75">
      <c r="A7" s="2" t="s">
        <v>43</v>
      </c>
      <c r="B7" s="2">
        <v>2.2</v>
      </c>
      <c r="C7" s="10">
        <f>AVERAGE(C8:C13)</f>
        <v>47.2</v>
      </c>
      <c r="D7" s="2"/>
      <c r="E7" s="2"/>
      <c r="F7" s="2"/>
      <c r="G7" s="2"/>
      <c r="H7" s="10">
        <f>AVERAGE(E9:E13)</f>
        <v>53.4</v>
      </c>
    </row>
    <row r="8" spans="1:8" ht="12.75">
      <c r="A8" s="2" t="s">
        <v>45</v>
      </c>
      <c r="B8" s="13" t="s">
        <v>46</v>
      </c>
      <c r="C8" s="12" t="s">
        <v>47</v>
      </c>
      <c r="D8" s="12" t="s">
        <v>48</v>
      </c>
      <c r="E8" s="12" t="s">
        <v>49</v>
      </c>
      <c r="F8" s="12" t="s">
        <v>23</v>
      </c>
      <c r="G8" s="12" t="s">
        <v>50</v>
      </c>
      <c r="H8" s="12" t="s">
        <v>43</v>
      </c>
    </row>
    <row r="9" spans="1:7" ht="12.75">
      <c r="A9" s="11" t="s">
        <v>51</v>
      </c>
      <c r="B9" s="13" t="s">
        <v>52</v>
      </c>
      <c r="C9" s="10">
        <v>52</v>
      </c>
      <c r="D9" s="10">
        <v>66</v>
      </c>
      <c r="E9" s="10">
        <v>60</v>
      </c>
      <c r="F9" s="10"/>
      <c r="G9" s="10"/>
    </row>
    <row r="10" spans="1:7" ht="12.75">
      <c r="A10" s="11" t="s">
        <v>53</v>
      </c>
      <c r="B10" s="13" t="s">
        <v>54</v>
      </c>
      <c r="C10" s="10">
        <v>51</v>
      </c>
      <c r="D10" s="10">
        <v>40</v>
      </c>
      <c r="E10" s="10">
        <v>70</v>
      </c>
      <c r="F10" s="10"/>
      <c r="G10" s="10"/>
    </row>
    <row r="11" spans="1:8" ht="12.75">
      <c r="A11" s="11" t="s">
        <v>55</v>
      </c>
      <c r="B11" s="13" t="s">
        <v>56</v>
      </c>
      <c r="C11" s="10">
        <v>43</v>
      </c>
      <c r="D11" s="10">
        <v>61.43</v>
      </c>
      <c r="E11" s="10">
        <v>77</v>
      </c>
      <c r="F11" s="10"/>
      <c r="G11" s="10">
        <v>25.6</v>
      </c>
      <c r="H11" s="10"/>
    </row>
    <row r="12" spans="1:8" ht="12.75">
      <c r="A12" s="11" t="s">
        <v>57</v>
      </c>
      <c r="B12" s="13" t="s">
        <v>58</v>
      </c>
      <c r="C12" s="10">
        <v>37</v>
      </c>
      <c r="D12" s="10">
        <v>75.29</v>
      </c>
      <c r="E12" s="10">
        <v>45</v>
      </c>
      <c r="F12" s="10"/>
      <c r="G12" s="10"/>
      <c r="H12" s="10"/>
    </row>
    <row r="13" spans="1:8" ht="12.75">
      <c r="A13" s="11" t="s">
        <v>59</v>
      </c>
      <c r="B13" s="13" t="s">
        <v>60</v>
      </c>
      <c r="C13" s="10">
        <v>53</v>
      </c>
      <c r="D13" s="10">
        <v>67.43</v>
      </c>
      <c r="E13" s="10">
        <v>15</v>
      </c>
      <c r="F13" s="10"/>
      <c r="G13" s="10"/>
      <c r="H13" s="10"/>
    </row>
    <row r="14" spans="1:8" ht="12.75">
      <c r="A14" s="11" t="s">
        <v>9</v>
      </c>
      <c r="B14" s="13" t="s">
        <v>10</v>
      </c>
      <c r="C14" s="10">
        <v>70</v>
      </c>
      <c r="D14" s="10">
        <v>62.79</v>
      </c>
      <c r="E14" s="10">
        <v>0</v>
      </c>
      <c r="F14" s="10">
        <v>0</v>
      </c>
      <c r="G14" s="10">
        <v>63.15</v>
      </c>
      <c r="H14" s="10">
        <v>1</v>
      </c>
    </row>
    <row r="15" spans="1:8" ht="12.75">
      <c r="A15" s="11" t="s">
        <v>11</v>
      </c>
      <c r="B15" s="13" t="s">
        <v>12</v>
      </c>
      <c r="C15" s="10">
        <v>50</v>
      </c>
      <c r="D15" s="10">
        <v>70</v>
      </c>
      <c r="E15" s="10">
        <v>0</v>
      </c>
      <c r="F15" s="10">
        <v>0</v>
      </c>
      <c r="G15" s="10">
        <v>66</v>
      </c>
      <c r="H15" s="10">
        <v>1</v>
      </c>
    </row>
    <row r="16" spans="1:8" ht="12.75">
      <c r="A16" s="11" t="s">
        <v>61</v>
      </c>
      <c r="B16" s="13" t="s">
        <v>62</v>
      </c>
      <c r="C16" s="10">
        <v>61</v>
      </c>
      <c r="D16" s="10">
        <v>89.86</v>
      </c>
      <c r="E16" s="10">
        <v>55</v>
      </c>
      <c r="F16" s="10">
        <v>70</v>
      </c>
      <c r="G16" s="10">
        <v>72</v>
      </c>
      <c r="H16" s="10">
        <v>2</v>
      </c>
    </row>
    <row r="17" spans="1:8" ht="12.75">
      <c r="A17" s="11" t="s">
        <v>13</v>
      </c>
      <c r="B17" s="13" t="s">
        <v>14</v>
      </c>
      <c r="C17" s="10">
        <v>74</v>
      </c>
      <c r="D17" s="10">
        <v>78</v>
      </c>
      <c r="E17" s="10">
        <v>75</v>
      </c>
      <c r="F17" s="10">
        <v>60</v>
      </c>
      <c r="G17" s="10">
        <v>72</v>
      </c>
      <c r="H17" s="10">
        <v>2</v>
      </c>
    </row>
    <row r="18" spans="1:8" ht="12.75">
      <c r="A18" s="11" t="s">
        <v>4</v>
      </c>
      <c r="B18" s="13" t="s">
        <v>5</v>
      </c>
      <c r="C18" s="10">
        <v>61</v>
      </c>
      <c r="D18" s="10">
        <v>86.29</v>
      </c>
      <c r="E18" s="10">
        <v>76</v>
      </c>
      <c r="F18" s="10">
        <v>91</v>
      </c>
      <c r="G18" s="10">
        <v>83</v>
      </c>
      <c r="H18" s="10">
        <v>3</v>
      </c>
    </row>
    <row r="19" spans="1:8" ht="12.75">
      <c r="A19" s="11" t="s">
        <v>7</v>
      </c>
      <c r="B19" s="13" t="s">
        <v>8</v>
      </c>
      <c r="C19" s="10">
        <v>93</v>
      </c>
      <c r="D19" s="10">
        <v>88.57</v>
      </c>
      <c r="E19" s="10">
        <v>80</v>
      </c>
      <c r="F19" s="10">
        <v>85</v>
      </c>
      <c r="G19" s="10">
        <v>85</v>
      </c>
      <c r="H19" s="10">
        <v>3</v>
      </c>
    </row>
    <row r="20" spans="1:8" ht="12.75">
      <c r="A20" s="2"/>
      <c r="B20" s="2"/>
      <c r="C20" s="2">
        <f>COUNTIF(C9:C19,"&lt;75")</f>
        <v>10</v>
      </c>
      <c r="D20" s="2">
        <f>COUNTIF(D9:D19,"&lt;60")</f>
        <v>1</v>
      </c>
      <c r="E20" s="2">
        <f>COUNTIF(E9:E19,"&lt;60")</f>
        <v>5</v>
      </c>
      <c r="F20" s="2">
        <f>COUNTIF(F9:F19,"&lt;60")</f>
        <v>2</v>
      </c>
      <c r="G20" s="2">
        <f>COUNTIF(G9:G19,"&lt;60")</f>
        <v>1</v>
      </c>
      <c r="H20" s="2">
        <f>COUNTIF(H6:H19,"&lt;2")</f>
        <v>2</v>
      </c>
    </row>
  </sheetData>
  <mergeCells count="1">
    <mergeCell ref="C1:H1"/>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18.2812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74</v>
      </c>
      <c r="B1" s="2" t="s">
        <v>34</v>
      </c>
      <c r="C1" s="99" t="s">
        <v>195</v>
      </c>
      <c r="D1" s="99"/>
      <c r="E1" s="99"/>
      <c r="F1" s="99"/>
      <c r="G1" s="99"/>
      <c r="H1" s="99"/>
      <c r="I1" s="42">
        <v>100</v>
      </c>
    </row>
    <row r="2" spans="1:8" ht="12.75">
      <c r="A2" s="2" t="s">
        <v>75</v>
      </c>
      <c r="B2" s="2"/>
      <c r="C2" s="2"/>
      <c r="D2" s="2"/>
      <c r="E2" s="2"/>
      <c r="F2" s="2"/>
      <c r="G2" s="2"/>
      <c r="H2" s="2"/>
    </row>
    <row r="3" spans="1:8" ht="12.75">
      <c r="A3" s="2" t="s">
        <v>36</v>
      </c>
      <c r="B3" s="2" t="s">
        <v>37</v>
      </c>
      <c r="C3" s="2" t="s">
        <v>38</v>
      </c>
      <c r="D3" s="2" t="s">
        <v>63</v>
      </c>
      <c r="E3" s="2" t="s">
        <v>40</v>
      </c>
      <c r="F3" s="2" t="s">
        <v>41</v>
      </c>
      <c r="G3" s="2"/>
      <c r="H3" s="2"/>
    </row>
    <row r="4" spans="1:8" ht="12.75">
      <c r="A4" s="2" t="s">
        <v>20</v>
      </c>
      <c r="B4" s="2"/>
      <c r="C4" s="2"/>
      <c r="D4" s="2"/>
      <c r="E4" s="2"/>
      <c r="F4" s="2"/>
      <c r="G4" s="2"/>
      <c r="H4" s="2"/>
    </row>
    <row r="5" spans="1:8" ht="12.75">
      <c r="A5" s="2" t="s">
        <v>22</v>
      </c>
      <c r="B5" s="2"/>
      <c r="C5" s="2"/>
      <c r="D5" s="2"/>
      <c r="E5" s="2"/>
      <c r="F5" s="2"/>
      <c r="G5" s="2"/>
      <c r="H5" s="2"/>
    </row>
    <row r="6" spans="1:8" ht="12.75">
      <c r="A6" s="2" t="s">
        <v>42</v>
      </c>
      <c r="B6" s="9">
        <v>971505761877</v>
      </c>
      <c r="C6" s="2"/>
      <c r="D6" s="2"/>
      <c r="E6" s="2"/>
      <c r="F6" s="2"/>
      <c r="G6" s="2"/>
      <c r="H6" s="1">
        <f>((0.05*AVERAGE(C9:C13))+(0.35*AVERAGE(D9:D13))+(0.3*AVERAGE(E9:E13)))/0.7</f>
        <v>83.21414285714286</v>
      </c>
    </row>
    <row r="7" spans="1:8" ht="12.75">
      <c r="A7" s="2" t="s">
        <v>43</v>
      </c>
      <c r="B7" s="2">
        <v>3.27</v>
      </c>
      <c r="C7" s="10">
        <f>AVERAGE(C8:C13)</f>
        <v>83.8</v>
      </c>
      <c r="D7" s="2"/>
      <c r="E7" s="2"/>
      <c r="F7" s="2"/>
      <c r="G7" s="2"/>
      <c r="H7" s="10">
        <f>AVERAGE(E9:E13)</f>
        <v>87.2</v>
      </c>
    </row>
    <row r="8" spans="1:8" ht="12.75">
      <c r="A8" s="2" t="s">
        <v>45</v>
      </c>
      <c r="B8" s="13" t="s">
        <v>46</v>
      </c>
      <c r="C8" s="12" t="s">
        <v>47</v>
      </c>
      <c r="D8" s="12" t="s">
        <v>48</v>
      </c>
      <c r="E8" s="12" t="s">
        <v>49</v>
      </c>
      <c r="F8" s="12" t="s">
        <v>23</v>
      </c>
      <c r="G8" s="12" t="s">
        <v>50</v>
      </c>
      <c r="H8" s="12" t="s">
        <v>43</v>
      </c>
    </row>
    <row r="9" spans="1:7" ht="12.75">
      <c r="A9" s="11" t="s">
        <v>51</v>
      </c>
      <c r="B9" s="13" t="s">
        <v>52</v>
      </c>
      <c r="C9" s="10">
        <v>80</v>
      </c>
      <c r="D9" s="10">
        <v>72.29</v>
      </c>
      <c r="E9" s="10">
        <v>90</v>
      </c>
      <c r="F9" s="10"/>
      <c r="G9" s="10"/>
    </row>
    <row r="10" spans="1:7" ht="12.75">
      <c r="A10" s="11" t="s">
        <v>53</v>
      </c>
      <c r="B10" s="13" t="s">
        <v>54</v>
      </c>
      <c r="C10" s="10">
        <v>80</v>
      </c>
      <c r="D10" s="10">
        <v>87.71</v>
      </c>
      <c r="E10" s="10">
        <v>92</v>
      </c>
      <c r="F10" s="10"/>
      <c r="G10" s="10"/>
    </row>
    <row r="11" spans="1:8" ht="12.75">
      <c r="A11" s="11" t="s">
        <v>55</v>
      </c>
      <c r="B11" s="13" t="s">
        <v>56</v>
      </c>
      <c r="C11" s="10">
        <v>78</v>
      </c>
      <c r="D11" s="10">
        <v>72.86</v>
      </c>
      <c r="E11" s="10">
        <v>85</v>
      </c>
      <c r="F11" s="10"/>
      <c r="G11" s="10">
        <v>29.5</v>
      </c>
      <c r="H11" s="10"/>
    </row>
    <row r="12" spans="1:8" ht="12.75">
      <c r="A12" s="11" t="s">
        <v>57</v>
      </c>
      <c r="B12" s="13" t="s">
        <v>58</v>
      </c>
      <c r="C12" s="10">
        <v>81</v>
      </c>
      <c r="D12" s="10">
        <v>79.14</v>
      </c>
      <c r="E12" s="10">
        <v>89</v>
      </c>
      <c r="F12" s="10"/>
      <c r="G12" s="10"/>
      <c r="H12" s="10"/>
    </row>
    <row r="13" spans="1:8" ht="12.75">
      <c r="A13" s="11" t="s">
        <v>59</v>
      </c>
      <c r="B13" s="13" t="s">
        <v>60</v>
      </c>
      <c r="C13" s="10">
        <v>100</v>
      </c>
      <c r="D13" s="10">
        <v>86.57</v>
      </c>
      <c r="E13" s="10">
        <v>80</v>
      </c>
      <c r="F13" s="10"/>
      <c r="G13" s="10"/>
      <c r="H13" s="10"/>
    </row>
    <row r="14" spans="1:8" ht="12.75">
      <c r="A14" s="11" t="s">
        <v>13</v>
      </c>
      <c r="B14" s="13" t="s">
        <v>14</v>
      </c>
      <c r="C14" s="10">
        <v>100</v>
      </c>
      <c r="D14" s="10">
        <v>78.29</v>
      </c>
      <c r="E14" s="10">
        <v>60</v>
      </c>
      <c r="F14" s="10">
        <v>90</v>
      </c>
      <c r="G14" s="10">
        <v>77</v>
      </c>
      <c r="H14" s="10">
        <v>2</v>
      </c>
    </row>
    <row r="15" spans="1:8" ht="12.75">
      <c r="A15" s="11" t="s">
        <v>7</v>
      </c>
      <c r="B15" s="13" t="s">
        <v>8</v>
      </c>
      <c r="C15" s="10">
        <v>93</v>
      </c>
      <c r="D15" s="10">
        <v>90</v>
      </c>
      <c r="E15" s="10">
        <v>73</v>
      </c>
      <c r="F15" s="10">
        <v>82</v>
      </c>
      <c r="G15" s="10">
        <v>83</v>
      </c>
      <c r="H15" s="10">
        <v>3</v>
      </c>
    </row>
    <row r="16" spans="1:8" ht="12.75">
      <c r="A16" s="11" t="s">
        <v>9</v>
      </c>
      <c r="B16" s="13" t="s">
        <v>10</v>
      </c>
      <c r="C16" s="10">
        <v>76</v>
      </c>
      <c r="D16" s="10">
        <v>80.05</v>
      </c>
      <c r="E16" s="10"/>
      <c r="F16" s="10"/>
      <c r="G16" s="10">
        <v>80</v>
      </c>
      <c r="H16" s="10">
        <v>3</v>
      </c>
    </row>
    <row r="17" spans="1:8" ht="12.75">
      <c r="A17" s="11" t="s">
        <v>61</v>
      </c>
      <c r="B17" s="13" t="s">
        <v>62</v>
      </c>
      <c r="C17" s="10">
        <v>88</v>
      </c>
      <c r="D17" s="10">
        <v>95.86</v>
      </c>
      <c r="E17" s="10">
        <v>81</v>
      </c>
      <c r="F17" s="10">
        <v>90</v>
      </c>
      <c r="G17" s="10">
        <v>89</v>
      </c>
      <c r="H17" s="10">
        <v>4</v>
      </c>
    </row>
    <row r="18" spans="1:8" ht="12.75">
      <c r="A18" s="11" t="s">
        <v>4</v>
      </c>
      <c r="B18" s="13" t="s">
        <v>5</v>
      </c>
      <c r="C18" s="10">
        <v>90</v>
      </c>
      <c r="D18" s="10">
        <v>84</v>
      </c>
      <c r="E18" s="10">
        <v>84</v>
      </c>
      <c r="F18" s="10">
        <v>95</v>
      </c>
      <c r="G18" s="10">
        <v>88</v>
      </c>
      <c r="H18" s="10">
        <v>4</v>
      </c>
    </row>
    <row r="19" spans="1:8" ht="12.75">
      <c r="A19" s="11" t="s">
        <v>11</v>
      </c>
      <c r="B19" s="13" t="s">
        <v>12</v>
      </c>
      <c r="C19" s="10">
        <v>100</v>
      </c>
      <c r="D19" s="10">
        <v>92.5</v>
      </c>
      <c r="E19" s="10"/>
      <c r="F19" s="10"/>
      <c r="G19" s="10">
        <v>94</v>
      </c>
      <c r="H19" s="10">
        <v>4</v>
      </c>
    </row>
    <row r="20" spans="1:8" ht="12.75">
      <c r="A20" s="2"/>
      <c r="B20" s="2"/>
      <c r="C20" s="2">
        <f>COUNTIF(C9:C19,"&lt;75")</f>
        <v>0</v>
      </c>
      <c r="D20" s="2">
        <f>COUNTIF(D9:D19,"&lt;60")</f>
        <v>0</v>
      </c>
      <c r="E20" s="2">
        <f>COUNTIF(E9:E19,"&lt;60")</f>
        <v>0</v>
      </c>
      <c r="F20" s="2">
        <f>COUNTIF(F9:F19,"&lt;60")</f>
        <v>0</v>
      </c>
      <c r="G20" s="2">
        <f>COUNTIF(G9:G19,"&lt;60")</f>
        <v>1</v>
      </c>
      <c r="H20" s="2">
        <f>COUNTIF(H6:H19,"&lt;2")</f>
        <v>0</v>
      </c>
    </row>
  </sheetData>
  <mergeCells count="1">
    <mergeCell ref="C1:H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16.5742187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131</v>
      </c>
      <c r="B1" s="2" t="s">
        <v>34</v>
      </c>
      <c r="C1" s="99" t="s">
        <v>195</v>
      </c>
      <c r="D1" s="99"/>
      <c r="E1" s="99"/>
      <c r="F1" s="99"/>
      <c r="G1" s="99"/>
      <c r="H1" s="99"/>
      <c r="I1" s="42">
        <v>67</v>
      </c>
    </row>
    <row r="2" spans="1:8" ht="12.75">
      <c r="A2" s="2" t="s">
        <v>132</v>
      </c>
      <c r="B2" s="2"/>
      <c r="C2" s="2"/>
      <c r="D2" s="2"/>
      <c r="E2" s="2"/>
      <c r="F2" s="2"/>
      <c r="G2" s="2"/>
      <c r="H2" s="2"/>
    </row>
    <row r="3" spans="1:8" ht="12.75">
      <c r="A3" s="2" t="s">
        <v>36</v>
      </c>
      <c r="B3" s="2" t="s">
        <v>37</v>
      </c>
      <c r="C3" s="2" t="s">
        <v>38</v>
      </c>
      <c r="D3" s="2" t="s">
        <v>126</v>
      </c>
      <c r="E3" s="2" t="s">
        <v>40</v>
      </c>
      <c r="F3" s="2" t="s">
        <v>41</v>
      </c>
      <c r="G3" s="2"/>
      <c r="H3" s="2"/>
    </row>
    <row r="4" spans="1:8" ht="12.75">
      <c r="A4" s="2" t="s">
        <v>20</v>
      </c>
      <c r="B4" s="2"/>
      <c r="C4" s="2"/>
      <c r="D4" s="2"/>
      <c r="E4" s="2"/>
      <c r="F4" s="2"/>
      <c r="G4" s="2"/>
      <c r="H4" s="2"/>
    </row>
    <row r="5" spans="1:8" ht="12.75">
      <c r="A5" s="2" t="s">
        <v>22</v>
      </c>
      <c r="B5" s="2" t="s">
        <v>230</v>
      </c>
      <c r="C5" s="2"/>
      <c r="D5" s="2"/>
      <c r="E5" s="2"/>
      <c r="F5" s="2"/>
      <c r="G5" s="2"/>
      <c r="H5" s="2"/>
    </row>
    <row r="6" spans="1:9" ht="12.75">
      <c r="A6" s="2" t="s">
        <v>42</v>
      </c>
      <c r="B6" s="9">
        <v>971503803675</v>
      </c>
      <c r="C6" s="2"/>
      <c r="D6" s="2"/>
      <c r="E6" s="2"/>
      <c r="F6" s="2"/>
      <c r="G6" s="2"/>
      <c r="H6" s="1">
        <f>((0.05*AVERAGE(C9:C13))+(0.35*AVERAGE(D9:D13))+(0.3*AVERAGE(E9:E13)))/0.7</f>
        <v>88.64257142857143</v>
      </c>
      <c r="I6" t="s">
        <v>190</v>
      </c>
    </row>
    <row r="7" spans="1:9" ht="12.75">
      <c r="A7" s="2" t="s">
        <v>43</v>
      </c>
      <c r="B7" s="2">
        <v>3.87</v>
      </c>
      <c r="C7" s="10">
        <f>AVERAGE(C8:C13)</f>
        <v>79.4</v>
      </c>
      <c r="D7" s="2"/>
      <c r="E7" s="2"/>
      <c r="F7" s="2"/>
      <c r="G7" s="2"/>
      <c r="H7" s="10">
        <f>AVERAGE(E9:E13)</f>
        <v>93</v>
      </c>
      <c r="I7" t="s">
        <v>191</v>
      </c>
    </row>
    <row r="8" spans="1:8" ht="12.75">
      <c r="A8" s="2" t="s">
        <v>45</v>
      </c>
      <c r="B8" s="13" t="s">
        <v>46</v>
      </c>
      <c r="C8" s="12" t="s">
        <v>47</v>
      </c>
      <c r="D8" s="12" t="s">
        <v>48</v>
      </c>
      <c r="E8" s="12" t="s">
        <v>49</v>
      </c>
      <c r="F8" s="12" t="s">
        <v>23</v>
      </c>
      <c r="G8" s="12" t="s">
        <v>50</v>
      </c>
      <c r="H8" s="12" t="s">
        <v>43</v>
      </c>
    </row>
    <row r="9" spans="1:7" ht="12.75">
      <c r="A9" s="11" t="s">
        <v>51</v>
      </c>
      <c r="B9" s="13" t="s">
        <v>52</v>
      </c>
      <c r="C9" s="10">
        <v>80</v>
      </c>
      <c r="D9" s="10">
        <v>78.57</v>
      </c>
      <c r="E9" s="10">
        <v>100</v>
      </c>
      <c r="F9" s="10"/>
      <c r="G9" s="10"/>
    </row>
    <row r="10" spans="1:7" ht="12.75">
      <c r="A10" s="11" t="s">
        <v>53</v>
      </c>
      <c r="B10" s="13" t="s">
        <v>54</v>
      </c>
      <c r="C10" s="10">
        <v>82</v>
      </c>
      <c r="D10" s="10">
        <v>88.86</v>
      </c>
      <c r="E10" s="10">
        <v>90</v>
      </c>
      <c r="F10" s="10"/>
      <c r="G10" s="10"/>
    </row>
    <row r="11" spans="1:8" ht="12.75">
      <c r="A11" s="11" t="s">
        <v>55</v>
      </c>
      <c r="B11" s="13" t="s">
        <v>56</v>
      </c>
      <c r="C11" s="10">
        <v>78</v>
      </c>
      <c r="D11" s="10">
        <v>91.43</v>
      </c>
      <c r="E11" s="10">
        <v>93</v>
      </c>
      <c r="F11" s="10"/>
      <c r="G11" s="10">
        <v>31.4</v>
      </c>
      <c r="H11" s="10"/>
    </row>
    <row r="12" spans="1:8" ht="12.75">
      <c r="A12" s="11" t="s">
        <v>57</v>
      </c>
      <c r="B12" s="13" t="s">
        <v>58</v>
      </c>
      <c r="C12" s="10">
        <v>75</v>
      </c>
      <c r="D12" s="10">
        <v>79.14</v>
      </c>
      <c r="E12" s="10">
        <v>92</v>
      </c>
      <c r="F12" s="10"/>
      <c r="G12" s="10"/>
      <c r="H12" s="10"/>
    </row>
    <row r="13" spans="1:8" ht="12.75">
      <c r="A13" s="11" t="s">
        <v>59</v>
      </c>
      <c r="B13" s="13" t="s">
        <v>60</v>
      </c>
      <c r="C13" s="10">
        <v>82</v>
      </c>
      <c r="D13" s="10">
        <v>93.14</v>
      </c>
      <c r="E13" s="10">
        <v>90</v>
      </c>
      <c r="F13" s="10"/>
      <c r="G13" s="10"/>
      <c r="H13" s="10"/>
    </row>
    <row r="14" spans="1:8" ht="12.75">
      <c r="A14" s="11" t="s">
        <v>9</v>
      </c>
      <c r="B14" s="13" t="s">
        <v>10</v>
      </c>
      <c r="C14" s="10">
        <v>90</v>
      </c>
      <c r="D14" s="10">
        <v>80.26</v>
      </c>
      <c r="E14" s="10"/>
      <c r="F14" s="10"/>
      <c r="G14" s="10">
        <v>81</v>
      </c>
      <c r="H14" s="10">
        <v>3</v>
      </c>
    </row>
    <row r="15" spans="1:8" ht="12.75">
      <c r="A15" s="11" t="s">
        <v>61</v>
      </c>
      <c r="B15" s="13" t="s">
        <v>62</v>
      </c>
      <c r="C15" s="10">
        <v>72</v>
      </c>
      <c r="D15" s="10">
        <v>86.29</v>
      </c>
      <c r="E15" s="10">
        <v>90</v>
      </c>
      <c r="F15" s="10">
        <v>94</v>
      </c>
      <c r="G15" s="10">
        <v>89</v>
      </c>
      <c r="H15" s="10">
        <v>4</v>
      </c>
    </row>
    <row r="16" spans="1:8" ht="12.75">
      <c r="A16" s="11" t="s">
        <v>4</v>
      </c>
      <c r="B16" s="13" t="s">
        <v>5</v>
      </c>
      <c r="C16" s="10">
        <v>93</v>
      </c>
      <c r="D16" s="10">
        <v>90.71</v>
      </c>
      <c r="E16" s="10">
        <v>77</v>
      </c>
      <c r="F16" s="10">
        <v>91</v>
      </c>
      <c r="G16" s="10">
        <v>87</v>
      </c>
      <c r="H16" s="10">
        <v>4</v>
      </c>
    </row>
    <row r="17" spans="1:8" ht="12.75">
      <c r="A17" s="11" t="s">
        <v>7</v>
      </c>
      <c r="B17" s="13" t="s">
        <v>8</v>
      </c>
      <c r="C17" s="10">
        <v>93</v>
      </c>
      <c r="D17" s="10">
        <v>89.71</v>
      </c>
      <c r="E17" s="10">
        <v>96</v>
      </c>
      <c r="F17" s="10">
        <v>80</v>
      </c>
      <c r="G17" s="10">
        <v>89</v>
      </c>
      <c r="H17" s="10">
        <v>4</v>
      </c>
    </row>
    <row r="18" spans="1:8" ht="12.75">
      <c r="A18" s="11" t="s">
        <v>11</v>
      </c>
      <c r="B18" s="13" t="s">
        <v>12</v>
      </c>
      <c r="C18" s="10">
        <v>100</v>
      </c>
      <c r="D18" s="10">
        <v>91.25</v>
      </c>
      <c r="E18" s="10"/>
      <c r="F18" s="10"/>
      <c r="G18" s="10">
        <v>93</v>
      </c>
      <c r="H18" s="10">
        <v>4</v>
      </c>
    </row>
    <row r="19" spans="1:8" ht="12.75">
      <c r="A19" s="11" t="s">
        <v>13</v>
      </c>
      <c r="B19" s="13" t="s">
        <v>14</v>
      </c>
      <c r="C19" s="10">
        <v>92</v>
      </c>
      <c r="D19" s="10">
        <v>81.71</v>
      </c>
      <c r="E19" s="10">
        <v>95</v>
      </c>
      <c r="F19" s="10">
        <v>98</v>
      </c>
      <c r="G19" s="10">
        <v>91</v>
      </c>
      <c r="H19" s="10">
        <v>4</v>
      </c>
    </row>
    <row r="20" spans="1:8" ht="12.75">
      <c r="A20" s="2"/>
      <c r="B20" s="2"/>
      <c r="C20" s="2">
        <f>COUNTIF(C9:C19,"&lt;75")</f>
        <v>1</v>
      </c>
      <c r="D20" s="2">
        <f>COUNTIF(D9:D19,"&lt;60")</f>
        <v>0</v>
      </c>
      <c r="E20" s="2">
        <f>COUNTIF(E9:E19,"&lt;60")</f>
        <v>0</v>
      </c>
      <c r="F20" s="2">
        <f>COUNTIF(F9:F19,"&lt;60")</f>
        <v>0</v>
      </c>
      <c r="G20" s="2">
        <f>COUNTIF(G9:G19,"&lt;60")</f>
        <v>1</v>
      </c>
      <c r="H20" s="2">
        <f>COUNTIF(H6:H19,"&lt;2")</f>
        <v>0</v>
      </c>
    </row>
  </sheetData>
  <mergeCells count="1">
    <mergeCell ref="C1:H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21.140625" style="0" bestFit="1" customWidth="1"/>
    <col min="2" max="2" width="30.57421875" style="0" bestFit="1" customWidth="1"/>
    <col min="3" max="3" width="8.00390625" style="0" bestFit="1" customWidth="1"/>
    <col min="4" max="4" width="5.42187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88</v>
      </c>
      <c r="B1" s="2" t="s">
        <v>34</v>
      </c>
      <c r="C1" s="99" t="s">
        <v>195</v>
      </c>
      <c r="D1" s="99"/>
      <c r="E1" s="99"/>
      <c r="F1" s="99"/>
      <c r="G1" s="99"/>
      <c r="H1" s="99"/>
      <c r="I1" s="42">
        <v>105</v>
      </c>
    </row>
    <row r="2" spans="1:8" ht="12.75">
      <c r="A2" s="2" t="s">
        <v>89</v>
      </c>
      <c r="B2" s="2"/>
      <c r="C2" s="2"/>
      <c r="D2" s="2"/>
      <c r="E2" s="2"/>
      <c r="F2" s="2"/>
      <c r="G2" s="2"/>
      <c r="H2" s="2"/>
    </row>
    <row r="3" spans="1:8" ht="12.75">
      <c r="A3" s="2" t="s">
        <v>36</v>
      </c>
      <c r="B3" s="2" t="s">
        <v>37</v>
      </c>
      <c r="C3" s="2" t="s">
        <v>38</v>
      </c>
      <c r="D3" s="2" t="s">
        <v>63</v>
      </c>
      <c r="E3" s="2" t="s">
        <v>40</v>
      </c>
      <c r="F3" s="2" t="s">
        <v>41</v>
      </c>
      <c r="G3" s="2"/>
      <c r="H3" s="2"/>
    </row>
    <row r="4" spans="1:8" ht="12.75">
      <c r="A4" s="2" t="s">
        <v>20</v>
      </c>
      <c r="B4" s="53" t="s">
        <v>231</v>
      </c>
      <c r="C4" s="2"/>
      <c r="D4" s="2"/>
      <c r="E4" s="2"/>
      <c r="F4" s="2"/>
      <c r="G4" s="2"/>
      <c r="H4" s="2"/>
    </row>
    <row r="5" spans="1:8" ht="12.75">
      <c r="A5" s="2" t="s">
        <v>22</v>
      </c>
      <c r="B5" s="2" t="s">
        <v>232</v>
      </c>
      <c r="C5" s="2"/>
      <c r="D5" s="2"/>
      <c r="E5" s="2"/>
      <c r="F5" s="2"/>
      <c r="G5" s="2"/>
      <c r="H5" s="2"/>
    </row>
    <row r="6" spans="1:8" ht="12.75">
      <c r="A6" s="2" t="s">
        <v>42</v>
      </c>
      <c r="B6" s="9">
        <v>971504834305</v>
      </c>
      <c r="C6" s="2"/>
      <c r="D6" s="2"/>
      <c r="E6" s="2"/>
      <c r="F6" s="2"/>
      <c r="G6" s="2"/>
      <c r="H6" s="1">
        <f>((0.05*AVERAGE(C9:C13))+(0.35*AVERAGE(D9:D13))+(0.3*AVERAGE(E9:E13)))/0.7</f>
        <v>79.12482142857142</v>
      </c>
    </row>
    <row r="7" spans="1:8" ht="12.75">
      <c r="A7" s="2" t="s">
        <v>43</v>
      </c>
      <c r="B7" s="2">
        <v>2.44</v>
      </c>
      <c r="C7" s="10">
        <f>AVERAGE(C8:C13)</f>
        <v>73.2</v>
      </c>
      <c r="D7" s="2"/>
      <c r="E7" s="2"/>
      <c r="F7" s="2"/>
      <c r="G7" s="2"/>
      <c r="H7" s="10">
        <f>AVERAGE(E9:E13)</f>
        <v>79.8</v>
      </c>
    </row>
    <row r="8" spans="1:8" ht="12.75">
      <c r="A8" s="2" t="s">
        <v>45</v>
      </c>
      <c r="B8" s="13" t="s">
        <v>46</v>
      </c>
      <c r="C8" s="12" t="s">
        <v>47</v>
      </c>
      <c r="D8" s="12" t="s">
        <v>48</v>
      </c>
      <c r="E8" s="12" t="s">
        <v>49</v>
      </c>
      <c r="F8" s="12" t="s">
        <v>23</v>
      </c>
      <c r="G8" s="12" t="s">
        <v>50</v>
      </c>
      <c r="H8" s="12" t="s">
        <v>43</v>
      </c>
    </row>
    <row r="9" spans="1:7" ht="12.75">
      <c r="A9" s="11" t="s">
        <v>61</v>
      </c>
      <c r="B9" s="13" t="s">
        <v>62</v>
      </c>
      <c r="C9" s="10">
        <v>78</v>
      </c>
      <c r="D9" s="10"/>
      <c r="E9" s="10">
        <v>84</v>
      </c>
      <c r="F9" s="10"/>
      <c r="G9" s="10"/>
    </row>
    <row r="10" spans="1:7" ht="12.75">
      <c r="A10" s="11" t="s">
        <v>51</v>
      </c>
      <c r="B10" s="13" t="s">
        <v>52</v>
      </c>
      <c r="C10" s="10">
        <v>69</v>
      </c>
      <c r="D10" s="10">
        <v>69.71</v>
      </c>
      <c r="E10" s="10">
        <v>85</v>
      </c>
      <c r="F10" s="10"/>
      <c r="G10" s="10"/>
    </row>
    <row r="11" spans="1:8" ht="12.75">
      <c r="A11" s="11" t="s">
        <v>53</v>
      </c>
      <c r="B11" s="13" t="s">
        <v>54</v>
      </c>
      <c r="C11" s="10">
        <v>82</v>
      </c>
      <c r="D11" s="10">
        <v>88.29</v>
      </c>
      <c r="E11" s="10">
        <v>90</v>
      </c>
      <c r="F11" s="10"/>
      <c r="G11" s="10"/>
      <c r="H11" s="10"/>
    </row>
    <row r="12" spans="1:8" ht="12.75">
      <c r="A12" s="11" t="s">
        <v>55</v>
      </c>
      <c r="B12" s="13" t="s">
        <v>56</v>
      </c>
      <c r="C12" s="10">
        <v>70</v>
      </c>
      <c r="D12" s="10">
        <v>77.14</v>
      </c>
      <c r="E12" s="10">
        <v>90</v>
      </c>
      <c r="F12" s="10"/>
      <c r="G12" s="10">
        <v>30.15</v>
      </c>
      <c r="H12" s="10"/>
    </row>
    <row r="13" spans="1:8" ht="12.75">
      <c r="A13" s="11" t="s">
        <v>57</v>
      </c>
      <c r="B13" s="13" t="s">
        <v>58</v>
      </c>
      <c r="C13" s="10">
        <v>67</v>
      </c>
      <c r="D13" s="10">
        <v>82.43</v>
      </c>
      <c r="E13" s="10">
        <v>50</v>
      </c>
      <c r="F13" s="10"/>
      <c r="G13" s="10"/>
      <c r="H13" s="10"/>
    </row>
    <row r="14" spans="1:8" ht="12.75">
      <c r="A14" s="11" t="s">
        <v>13</v>
      </c>
      <c r="B14" s="13" t="s">
        <v>14</v>
      </c>
      <c r="C14" s="10">
        <v>53</v>
      </c>
      <c r="D14" s="10"/>
      <c r="E14" s="10">
        <v>76</v>
      </c>
      <c r="F14" s="10"/>
      <c r="G14" s="10"/>
      <c r="H14" s="10"/>
    </row>
    <row r="15" spans="1:8" ht="12.75">
      <c r="A15" s="11" t="s">
        <v>4</v>
      </c>
      <c r="B15" s="13" t="s">
        <v>5</v>
      </c>
      <c r="C15" s="10">
        <v>67</v>
      </c>
      <c r="D15" s="10">
        <v>62.14</v>
      </c>
      <c r="E15" s="10">
        <v>70</v>
      </c>
      <c r="F15" s="10">
        <v>95</v>
      </c>
      <c r="G15" s="10">
        <v>75</v>
      </c>
      <c r="H15" s="10">
        <v>2</v>
      </c>
    </row>
    <row r="16" spans="1:8" ht="12.75">
      <c r="A16" s="11" t="s">
        <v>9</v>
      </c>
      <c r="B16" s="13" t="s">
        <v>10</v>
      </c>
      <c r="C16" s="10">
        <v>76</v>
      </c>
      <c r="D16" s="10">
        <v>71.74</v>
      </c>
      <c r="E16" s="10"/>
      <c r="F16" s="10"/>
      <c r="G16" s="10">
        <v>72</v>
      </c>
      <c r="H16" s="10">
        <v>2</v>
      </c>
    </row>
    <row r="17" spans="1:8" ht="12.75">
      <c r="A17" s="11" t="s">
        <v>7</v>
      </c>
      <c r="B17" s="13" t="s">
        <v>8</v>
      </c>
      <c r="C17" s="10">
        <v>81</v>
      </c>
      <c r="D17" s="10">
        <v>85.71</v>
      </c>
      <c r="E17" s="10">
        <v>76</v>
      </c>
      <c r="F17" s="10">
        <v>74</v>
      </c>
      <c r="G17" s="10">
        <v>79.05</v>
      </c>
      <c r="H17" s="10">
        <v>3</v>
      </c>
    </row>
    <row r="18" spans="1:8" ht="12.75">
      <c r="A18" s="11" t="s">
        <v>11</v>
      </c>
      <c r="B18" s="13" t="s">
        <v>12</v>
      </c>
      <c r="C18" s="10">
        <v>75</v>
      </c>
      <c r="D18" s="10">
        <v>92.5</v>
      </c>
      <c r="E18" s="10"/>
      <c r="F18" s="10"/>
      <c r="G18" s="10">
        <v>89</v>
      </c>
      <c r="H18" s="10">
        <v>3</v>
      </c>
    </row>
    <row r="19" spans="1:8" ht="12.75">
      <c r="A19" s="11"/>
      <c r="B19" s="13"/>
      <c r="C19" s="10"/>
      <c r="D19" s="10"/>
      <c r="E19" s="10"/>
      <c r="F19" s="10"/>
      <c r="G19" s="10"/>
      <c r="H19" s="10"/>
    </row>
    <row r="20" spans="1:8" ht="12.75">
      <c r="A20" s="2"/>
      <c r="B20" s="2"/>
      <c r="C20" s="2">
        <f>COUNTIF(C9:C19,"&lt;75")</f>
        <v>5</v>
      </c>
      <c r="D20" s="2">
        <f>COUNTIF(D9:D19,"&lt;60")</f>
        <v>0</v>
      </c>
      <c r="E20" s="2">
        <f>COUNTIF(E9:E19,"&lt;60")</f>
        <v>1</v>
      </c>
      <c r="F20" s="2">
        <f>COUNTIF(F9:F19,"&lt;60")</f>
        <v>0</v>
      </c>
      <c r="G20" s="2">
        <f>COUNTIF(G9:G19,"&lt;60")</f>
        <v>1</v>
      </c>
      <c r="H20" s="2">
        <f>COUNTIF(H6:H19,"&lt;2")</f>
        <v>0</v>
      </c>
    </row>
  </sheetData>
  <mergeCells count="1">
    <mergeCell ref="C1:H1"/>
  </mergeCells>
  <hyperlinks>
    <hyperlink ref="B4" r:id="rId1" display="ankit-dham@hotmail.com"/>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24.14062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6.00390625" style="0" bestFit="1" customWidth="1"/>
    <col min="8" max="8" width="5.00390625" style="0" bestFit="1" customWidth="1"/>
  </cols>
  <sheetData>
    <row r="1" spans="1:9" ht="12.75">
      <c r="A1" s="2" t="s">
        <v>99</v>
      </c>
      <c r="B1" s="2" t="s">
        <v>34</v>
      </c>
      <c r="C1" s="99" t="s">
        <v>195</v>
      </c>
      <c r="D1" s="99"/>
      <c r="E1" s="99"/>
      <c r="F1" s="99"/>
      <c r="G1" s="99"/>
      <c r="H1" s="99"/>
      <c r="I1" s="42">
        <v>76</v>
      </c>
    </row>
    <row r="2" spans="1:8" ht="12.75">
      <c r="A2" s="2" t="s">
        <v>100</v>
      </c>
      <c r="B2" s="2"/>
      <c r="C2" s="2"/>
      <c r="D2" s="2"/>
      <c r="E2" s="2"/>
      <c r="F2" s="2"/>
      <c r="G2" s="2"/>
      <c r="H2" s="2"/>
    </row>
    <row r="3" spans="1:8" ht="12.75">
      <c r="A3" s="2" t="s">
        <v>36</v>
      </c>
      <c r="B3" s="2" t="s">
        <v>37</v>
      </c>
      <c r="C3" s="2" t="s">
        <v>38</v>
      </c>
      <c r="D3" s="2" t="s">
        <v>96</v>
      </c>
      <c r="E3" s="2" t="s">
        <v>40</v>
      </c>
      <c r="F3" s="2" t="s">
        <v>41</v>
      </c>
      <c r="G3" s="2"/>
      <c r="H3" s="2"/>
    </row>
    <row r="4" spans="1:8" ht="12.75">
      <c r="A4" s="2" t="s">
        <v>20</v>
      </c>
      <c r="B4" s="53"/>
      <c r="C4" s="2"/>
      <c r="D4" s="2"/>
      <c r="E4" s="2"/>
      <c r="F4" s="2"/>
      <c r="G4" s="2"/>
      <c r="H4" s="2"/>
    </row>
    <row r="5" spans="1:8" ht="12.75">
      <c r="A5" s="2" t="s">
        <v>22</v>
      </c>
      <c r="B5" s="2" t="s">
        <v>233</v>
      </c>
      <c r="C5" s="2"/>
      <c r="D5" s="2"/>
      <c r="E5" s="2"/>
      <c r="F5" s="2"/>
      <c r="G5" s="2"/>
      <c r="H5" s="2"/>
    </row>
    <row r="6" spans="1:8" ht="12.75">
      <c r="A6" s="2" t="s">
        <v>42</v>
      </c>
      <c r="B6" s="9">
        <v>971502917334</v>
      </c>
      <c r="C6" s="2"/>
      <c r="D6" s="2"/>
      <c r="E6" s="2"/>
      <c r="F6" s="2"/>
      <c r="G6" s="2"/>
      <c r="H6" s="1">
        <f>((0.05*AVERAGE(C9:C13))+(0.35*AVERAGE(D9:D13))+(0.3*AVERAGE(E9:E13)))/0.7</f>
        <v>92.11342857142857</v>
      </c>
    </row>
    <row r="7" spans="1:8" ht="12.75">
      <c r="A7" s="2" t="s">
        <v>43</v>
      </c>
      <c r="B7" s="2">
        <v>3.47</v>
      </c>
      <c r="C7" s="10">
        <f>AVERAGE(C8:C13)</f>
        <v>91.2</v>
      </c>
      <c r="D7" s="2"/>
      <c r="E7" s="2"/>
      <c r="F7" s="2"/>
      <c r="G7" s="2"/>
      <c r="H7" s="10">
        <f>AVERAGE(E9:E13)</f>
        <v>95.8</v>
      </c>
    </row>
    <row r="8" spans="1:8" ht="12.75">
      <c r="A8" s="2" t="s">
        <v>45</v>
      </c>
      <c r="B8" s="13" t="s">
        <v>46</v>
      </c>
      <c r="C8" s="12" t="s">
        <v>47</v>
      </c>
      <c r="D8" s="12" t="s">
        <v>48</v>
      </c>
      <c r="E8" s="12" t="s">
        <v>49</v>
      </c>
      <c r="F8" s="12" t="s">
        <v>23</v>
      </c>
      <c r="G8" s="12" t="s">
        <v>50</v>
      </c>
      <c r="H8" s="12" t="s">
        <v>43</v>
      </c>
    </row>
    <row r="9" spans="1:7" ht="12.75">
      <c r="A9" s="11" t="s">
        <v>51</v>
      </c>
      <c r="B9" s="13" t="s">
        <v>52</v>
      </c>
      <c r="C9" s="10">
        <v>94</v>
      </c>
      <c r="D9" s="10">
        <v>84.29</v>
      </c>
      <c r="E9" s="10">
        <v>100</v>
      </c>
      <c r="F9" s="10"/>
      <c r="G9" s="10"/>
    </row>
    <row r="10" spans="1:7" ht="12.75">
      <c r="A10" s="11" t="s">
        <v>53</v>
      </c>
      <c r="B10" s="13" t="s">
        <v>54</v>
      </c>
      <c r="C10" s="10">
        <v>95</v>
      </c>
      <c r="D10" s="10">
        <v>88.71</v>
      </c>
      <c r="E10" s="10">
        <v>97</v>
      </c>
      <c r="F10" s="10"/>
      <c r="G10" s="10"/>
    </row>
    <row r="11" spans="1:8" ht="12.75">
      <c r="A11" s="11" t="s">
        <v>55</v>
      </c>
      <c r="B11" s="13" t="s">
        <v>56</v>
      </c>
      <c r="C11" s="10">
        <v>87</v>
      </c>
      <c r="D11" s="10">
        <v>89.57</v>
      </c>
      <c r="E11" s="10">
        <v>99</v>
      </c>
      <c r="F11" s="10"/>
      <c r="G11" s="10">
        <v>33.85</v>
      </c>
      <c r="H11" s="10"/>
    </row>
    <row r="12" spans="1:8" ht="12.75">
      <c r="A12" s="11" t="s">
        <v>57</v>
      </c>
      <c r="B12" s="13" t="s">
        <v>58</v>
      </c>
      <c r="C12" s="10">
        <v>83</v>
      </c>
      <c r="D12" s="10">
        <v>87.14</v>
      </c>
      <c r="E12" s="10">
        <v>93</v>
      </c>
      <c r="F12" s="10"/>
      <c r="G12" s="10"/>
      <c r="H12" s="10"/>
    </row>
    <row r="13" spans="1:8" ht="12.75">
      <c r="A13" s="11" t="s">
        <v>59</v>
      </c>
      <c r="B13" s="13" t="s">
        <v>60</v>
      </c>
      <c r="C13" s="10">
        <v>97</v>
      </c>
      <c r="D13" s="10">
        <v>95.71</v>
      </c>
      <c r="E13" s="10">
        <v>90</v>
      </c>
      <c r="F13" s="10"/>
      <c r="G13" s="10"/>
      <c r="H13" s="10"/>
    </row>
    <row r="14" spans="1:8" ht="12.75">
      <c r="A14" s="11" t="s">
        <v>7</v>
      </c>
      <c r="B14" s="13" t="s">
        <v>8</v>
      </c>
      <c r="C14" s="10">
        <v>100</v>
      </c>
      <c r="D14" s="10">
        <v>85.14</v>
      </c>
      <c r="E14" s="10">
        <v>81</v>
      </c>
      <c r="F14" s="10">
        <v>82</v>
      </c>
      <c r="G14" s="10">
        <v>83.7</v>
      </c>
      <c r="H14" s="10">
        <v>3</v>
      </c>
    </row>
    <row r="15" spans="1:8" ht="12.75">
      <c r="A15" s="11" t="s">
        <v>9</v>
      </c>
      <c r="B15" s="13" t="s">
        <v>10</v>
      </c>
      <c r="C15" s="10">
        <v>100</v>
      </c>
      <c r="D15" s="10">
        <v>83.79</v>
      </c>
      <c r="E15" s="10"/>
      <c r="F15" s="10"/>
      <c r="G15" s="10">
        <v>85</v>
      </c>
      <c r="H15" s="10">
        <v>3</v>
      </c>
    </row>
    <row r="16" spans="1:8" ht="12.75">
      <c r="A16" s="11" t="s">
        <v>13</v>
      </c>
      <c r="B16" s="13" t="s">
        <v>14</v>
      </c>
      <c r="C16" s="10">
        <v>79</v>
      </c>
      <c r="D16" s="10">
        <v>80.29</v>
      </c>
      <c r="E16" s="10">
        <v>92</v>
      </c>
      <c r="F16" s="10">
        <v>92</v>
      </c>
      <c r="G16" s="10">
        <v>87</v>
      </c>
      <c r="H16" s="10">
        <v>3</v>
      </c>
    </row>
    <row r="17" spans="1:8" ht="12.75">
      <c r="A17" s="11" t="s">
        <v>61</v>
      </c>
      <c r="B17" s="13" t="s">
        <v>62</v>
      </c>
      <c r="C17" s="10">
        <v>88</v>
      </c>
      <c r="D17" s="10">
        <v>93.57</v>
      </c>
      <c r="E17" s="10">
        <v>80</v>
      </c>
      <c r="F17" s="10">
        <v>92</v>
      </c>
      <c r="G17" s="10">
        <v>89</v>
      </c>
      <c r="H17" s="10">
        <v>4</v>
      </c>
    </row>
    <row r="18" spans="1:8" ht="12.75">
      <c r="A18" s="11" t="s">
        <v>4</v>
      </c>
      <c r="B18" s="13" t="s">
        <v>5</v>
      </c>
      <c r="C18" s="10">
        <v>90</v>
      </c>
      <c r="D18" s="10">
        <v>96.29</v>
      </c>
      <c r="E18" s="10">
        <v>90</v>
      </c>
      <c r="F18" s="10">
        <v>96</v>
      </c>
      <c r="G18" s="10">
        <v>94</v>
      </c>
      <c r="H18" s="10">
        <v>4</v>
      </c>
    </row>
    <row r="19" spans="1:8" ht="12.75">
      <c r="A19" s="11" t="s">
        <v>11</v>
      </c>
      <c r="B19" s="13" t="s">
        <v>12</v>
      </c>
      <c r="C19" s="10">
        <v>100</v>
      </c>
      <c r="D19" s="10">
        <v>90</v>
      </c>
      <c r="E19" s="10"/>
      <c r="F19" s="10"/>
      <c r="G19" s="10">
        <v>92</v>
      </c>
      <c r="H19" s="10">
        <v>4</v>
      </c>
    </row>
    <row r="20" spans="1:8" ht="12.75">
      <c r="A20" s="2"/>
      <c r="B20" s="2"/>
      <c r="C20" s="2">
        <f>COUNTIF(C9:C19,"&lt;75")</f>
        <v>0</v>
      </c>
      <c r="D20" s="2">
        <f>COUNTIF(D9:D19,"&lt;60")</f>
        <v>0</v>
      </c>
      <c r="E20" s="2">
        <f>COUNTIF(E9:E19,"&lt;60")</f>
        <v>0</v>
      </c>
      <c r="F20" s="2">
        <f>COUNTIF(F9:F19,"&lt;60")</f>
        <v>0</v>
      </c>
      <c r="G20" s="2">
        <f>COUNTIF(G9:G19,"&lt;60")</f>
        <v>1</v>
      </c>
      <c r="H20" s="2">
        <f>COUNTIF(H6:H19,"&lt;2")</f>
        <v>0</v>
      </c>
    </row>
  </sheetData>
  <mergeCells count="1">
    <mergeCell ref="C1:H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14.14062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107</v>
      </c>
      <c r="B1" s="2" t="s">
        <v>34</v>
      </c>
      <c r="C1" s="99" t="s">
        <v>195</v>
      </c>
      <c r="D1" s="99"/>
      <c r="E1" s="99"/>
      <c r="F1" s="99"/>
      <c r="G1" s="99"/>
      <c r="H1" s="99"/>
      <c r="I1" s="42">
        <v>66</v>
      </c>
    </row>
    <row r="2" spans="1:8" ht="12.75">
      <c r="A2" s="2" t="s">
        <v>108</v>
      </c>
      <c r="B2" s="2"/>
      <c r="C2" s="2"/>
      <c r="D2" s="2"/>
      <c r="E2" s="2"/>
      <c r="F2" s="2"/>
      <c r="G2" s="2"/>
      <c r="H2" s="2"/>
    </row>
    <row r="3" spans="1:8" ht="12.75">
      <c r="A3" s="2" t="s">
        <v>36</v>
      </c>
      <c r="B3" s="2" t="s">
        <v>37</v>
      </c>
      <c r="C3" s="2" t="s">
        <v>38</v>
      </c>
      <c r="D3" s="2" t="s">
        <v>39</v>
      </c>
      <c r="E3" s="2" t="s">
        <v>40</v>
      </c>
      <c r="F3" s="2" t="s">
        <v>41</v>
      </c>
      <c r="G3" s="2"/>
      <c r="H3" s="2"/>
    </row>
    <row r="4" spans="1:8" ht="12.75">
      <c r="A4" s="2" t="s">
        <v>20</v>
      </c>
      <c r="B4" s="53"/>
      <c r="C4" s="2"/>
      <c r="D4" s="2"/>
      <c r="E4" s="2"/>
      <c r="F4" s="2"/>
      <c r="G4" s="2"/>
      <c r="H4" s="2"/>
    </row>
    <row r="5" spans="1:8" ht="12.75">
      <c r="A5" s="2" t="s">
        <v>22</v>
      </c>
      <c r="B5" s="2" t="s">
        <v>234</v>
      </c>
      <c r="C5" s="2"/>
      <c r="D5" s="2"/>
      <c r="E5" s="2"/>
      <c r="F5" s="2"/>
      <c r="G5" s="2"/>
      <c r="H5" s="2"/>
    </row>
    <row r="6" spans="1:8" ht="12.75">
      <c r="A6" s="2" t="s">
        <v>42</v>
      </c>
      <c r="B6" s="9">
        <v>971507025369</v>
      </c>
      <c r="C6" s="2"/>
      <c r="D6" s="2"/>
      <c r="E6" s="2"/>
      <c r="F6" s="2"/>
      <c r="G6" s="2"/>
      <c r="H6" s="1">
        <f>((0.05*AVERAGE(C9:C13))+(0.35*AVERAGE(D9:D13))+(0.3*AVERAGE(E9:E13)))/0.7</f>
        <v>80.25728571428571</v>
      </c>
    </row>
    <row r="7" spans="1:8" ht="12.75">
      <c r="A7" s="2" t="s">
        <v>43</v>
      </c>
      <c r="B7" s="2">
        <v>2.87</v>
      </c>
      <c r="C7" s="10">
        <f>AVERAGE(C8:C13)</f>
        <v>83</v>
      </c>
      <c r="D7" s="2"/>
      <c r="E7" s="2"/>
      <c r="F7" s="2"/>
      <c r="G7" s="2"/>
      <c r="H7" s="10">
        <f>AVERAGE(E9:E13)</f>
        <v>78.6</v>
      </c>
    </row>
    <row r="8" spans="1:8" ht="12.75">
      <c r="A8" s="2" t="s">
        <v>45</v>
      </c>
      <c r="B8" s="13" t="s">
        <v>46</v>
      </c>
      <c r="C8" s="12" t="s">
        <v>47</v>
      </c>
      <c r="D8" s="12" t="s">
        <v>48</v>
      </c>
      <c r="E8" s="12" t="s">
        <v>49</v>
      </c>
      <c r="F8" s="12" t="s">
        <v>23</v>
      </c>
      <c r="G8" s="12" t="s">
        <v>50</v>
      </c>
      <c r="H8" s="12" t="s">
        <v>43</v>
      </c>
    </row>
    <row r="9" spans="1:7" ht="12.75">
      <c r="A9" s="11" t="s">
        <v>53</v>
      </c>
      <c r="B9" s="13" t="s">
        <v>54</v>
      </c>
      <c r="C9" s="10">
        <v>85</v>
      </c>
      <c r="D9" s="10">
        <v>86</v>
      </c>
      <c r="E9" s="10">
        <v>68</v>
      </c>
      <c r="F9" s="10"/>
      <c r="G9" s="10"/>
    </row>
    <row r="10" spans="1:7" ht="12.75">
      <c r="A10" s="11" t="s">
        <v>57</v>
      </c>
      <c r="B10" s="13" t="s">
        <v>58</v>
      </c>
      <c r="C10" s="10">
        <v>83</v>
      </c>
      <c r="D10" s="10">
        <v>77.14</v>
      </c>
      <c r="E10" s="10">
        <v>60</v>
      </c>
      <c r="F10" s="10"/>
      <c r="G10" s="10"/>
    </row>
    <row r="11" spans="1:8" ht="12.75">
      <c r="A11" s="11" t="s">
        <v>59</v>
      </c>
      <c r="B11" s="13" t="s">
        <v>60</v>
      </c>
      <c r="C11" s="10">
        <v>82</v>
      </c>
      <c r="D11" s="10">
        <v>100</v>
      </c>
      <c r="E11" s="10">
        <v>95</v>
      </c>
      <c r="F11" s="10"/>
      <c r="G11" s="10"/>
      <c r="H11" s="10"/>
    </row>
    <row r="12" spans="1:8" ht="12.75">
      <c r="A12" s="11" t="s">
        <v>51</v>
      </c>
      <c r="B12" s="13" t="s">
        <v>52</v>
      </c>
      <c r="C12" s="10">
        <v>83</v>
      </c>
      <c r="D12" s="10">
        <v>74</v>
      </c>
      <c r="E12" s="10">
        <v>85</v>
      </c>
      <c r="F12" s="10"/>
      <c r="G12" s="10"/>
      <c r="H12" s="10"/>
    </row>
    <row r="13" spans="1:8" ht="12.75">
      <c r="A13" s="11" t="s">
        <v>55</v>
      </c>
      <c r="B13" s="13" t="s">
        <v>56</v>
      </c>
      <c r="C13" s="10">
        <v>82</v>
      </c>
      <c r="D13" s="10">
        <v>69.29</v>
      </c>
      <c r="E13" s="10">
        <v>85</v>
      </c>
      <c r="F13" s="10"/>
      <c r="G13" s="10">
        <v>29.5</v>
      </c>
      <c r="H13" s="10"/>
    </row>
    <row r="14" spans="1:8" ht="12.75">
      <c r="A14" s="11" t="s">
        <v>11</v>
      </c>
      <c r="B14" s="13" t="s">
        <v>12</v>
      </c>
      <c r="C14" s="10">
        <v>66</v>
      </c>
      <c r="D14" s="10">
        <v>67.5</v>
      </c>
      <c r="E14" s="10"/>
      <c r="F14" s="10"/>
      <c r="G14" s="10">
        <v>67</v>
      </c>
      <c r="H14" s="10">
        <v>1</v>
      </c>
    </row>
    <row r="15" spans="1:8" ht="12.75">
      <c r="A15" s="11" t="s">
        <v>7</v>
      </c>
      <c r="B15" s="13" t="s">
        <v>8</v>
      </c>
      <c r="C15" s="10">
        <v>96</v>
      </c>
      <c r="D15" s="10">
        <v>85.71</v>
      </c>
      <c r="E15" s="10">
        <v>65</v>
      </c>
      <c r="F15" s="10">
        <v>70</v>
      </c>
      <c r="G15" s="10">
        <v>75</v>
      </c>
      <c r="H15" s="10">
        <v>2</v>
      </c>
    </row>
    <row r="16" spans="1:8" ht="12.75">
      <c r="A16" s="11" t="s">
        <v>4</v>
      </c>
      <c r="B16" s="13" t="s">
        <v>5</v>
      </c>
      <c r="C16" s="10">
        <v>87</v>
      </c>
      <c r="D16" s="10">
        <v>91.29</v>
      </c>
      <c r="E16" s="10">
        <v>72</v>
      </c>
      <c r="F16" s="10">
        <v>95</v>
      </c>
      <c r="G16" s="10">
        <v>86</v>
      </c>
      <c r="H16" s="10">
        <v>3</v>
      </c>
    </row>
    <row r="17" spans="1:8" ht="12.75">
      <c r="A17" s="11" t="s">
        <v>9</v>
      </c>
      <c r="B17" s="13" t="s">
        <v>10</v>
      </c>
      <c r="C17" s="10">
        <v>100</v>
      </c>
      <c r="D17" s="10">
        <v>77.26</v>
      </c>
      <c r="E17" s="10"/>
      <c r="F17" s="10"/>
      <c r="G17" s="10">
        <v>78</v>
      </c>
      <c r="H17" s="10">
        <v>3</v>
      </c>
    </row>
    <row r="18" spans="1:8" ht="12.75">
      <c r="A18" s="11" t="s">
        <v>13</v>
      </c>
      <c r="B18" s="13" t="s">
        <v>14</v>
      </c>
      <c r="C18" s="10">
        <v>100</v>
      </c>
      <c r="D18" s="10">
        <v>80.86</v>
      </c>
      <c r="E18" s="10">
        <v>85</v>
      </c>
      <c r="F18" s="10">
        <v>93</v>
      </c>
      <c r="G18" s="10">
        <v>87</v>
      </c>
      <c r="H18" s="10">
        <v>3</v>
      </c>
    </row>
    <row r="19" spans="1:8" ht="12.75">
      <c r="A19" s="11" t="s">
        <v>61</v>
      </c>
      <c r="B19" s="13" t="s">
        <v>62</v>
      </c>
      <c r="C19" s="10">
        <v>94</v>
      </c>
      <c r="D19" s="10">
        <v>90</v>
      </c>
      <c r="E19" s="10">
        <v>90</v>
      </c>
      <c r="F19" s="10">
        <v>82</v>
      </c>
      <c r="G19" s="10">
        <v>88</v>
      </c>
      <c r="H19" s="10">
        <v>4</v>
      </c>
    </row>
    <row r="20" spans="1:8" ht="12.75">
      <c r="A20" s="2"/>
      <c r="B20" s="2"/>
      <c r="C20" s="2">
        <f>COUNTIF(C9:C19,"&lt;75")</f>
        <v>1</v>
      </c>
      <c r="D20" s="2">
        <f>COUNTIF(D9:D19,"&lt;60")</f>
        <v>0</v>
      </c>
      <c r="E20" s="2">
        <f>COUNTIF(E9:E19,"&lt;60")</f>
        <v>0</v>
      </c>
      <c r="F20" s="2">
        <f>COUNTIF(F9:F19,"&lt;60")</f>
        <v>0</v>
      </c>
      <c r="G20" s="2">
        <f>COUNTIF(G9:G19,"&lt;60")</f>
        <v>1</v>
      </c>
      <c r="H20" s="2">
        <f>COUNTIF(H6:H19,"&lt;2")</f>
        <v>1</v>
      </c>
    </row>
  </sheetData>
  <mergeCells count="1">
    <mergeCell ref="C1:H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17.421875" style="0" bestFit="1"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33</v>
      </c>
      <c r="B1" s="2" t="s">
        <v>34</v>
      </c>
      <c r="C1" s="99" t="s">
        <v>195</v>
      </c>
      <c r="D1" s="99"/>
      <c r="E1" s="99"/>
      <c r="F1" s="99"/>
      <c r="G1" s="99"/>
      <c r="H1" s="99"/>
      <c r="I1" s="42">
        <v>95</v>
      </c>
    </row>
    <row r="2" spans="1:8" ht="12.75">
      <c r="A2" s="2" t="s">
        <v>35</v>
      </c>
      <c r="B2" s="2"/>
      <c r="C2" s="2"/>
      <c r="D2" s="2"/>
      <c r="E2" s="2"/>
      <c r="F2" s="2"/>
      <c r="G2" s="2"/>
      <c r="H2" s="2"/>
    </row>
    <row r="3" spans="1:8" ht="12.75">
      <c r="A3" s="2" t="s">
        <v>36</v>
      </c>
      <c r="B3" s="2" t="s">
        <v>37</v>
      </c>
      <c r="C3" s="2" t="s">
        <v>38</v>
      </c>
      <c r="D3" s="2" t="s">
        <v>39</v>
      </c>
      <c r="E3" s="2" t="s">
        <v>40</v>
      </c>
      <c r="F3" s="2" t="s">
        <v>41</v>
      </c>
      <c r="G3" s="2"/>
      <c r="H3" s="2"/>
    </row>
    <row r="4" spans="1:8" ht="12.75">
      <c r="A4" s="2" t="s">
        <v>20</v>
      </c>
      <c r="B4" s="53" t="s">
        <v>236</v>
      </c>
      <c r="C4" s="2"/>
      <c r="D4" s="2"/>
      <c r="E4" s="2"/>
      <c r="F4" s="2"/>
      <c r="G4" s="2"/>
      <c r="H4" s="2"/>
    </row>
    <row r="5" spans="1:8" ht="12.75">
      <c r="A5" s="2" t="s">
        <v>22</v>
      </c>
      <c r="B5" s="2" t="s">
        <v>235</v>
      </c>
      <c r="C5" s="2"/>
      <c r="D5" s="2"/>
      <c r="E5" s="2"/>
      <c r="F5" s="2"/>
      <c r="G5" s="2"/>
      <c r="H5" s="2"/>
    </row>
    <row r="6" spans="1:8" ht="12.75">
      <c r="A6" s="2" t="s">
        <v>42</v>
      </c>
      <c r="B6" s="9">
        <v>971507465321</v>
      </c>
      <c r="C6" s="2"/>
      <c r="D6" s="2"/>
      <c r="E6" s="2"/>
      <c r="F6" s="2"/>
      <c r="G6" s="2"/>
      <c r="H6" s="52">
        <f>((0.05*AVERAGE(C9:C13))+(0.35*AVERAGE(D9:D13))+(0.3*AVERAGE(E9:E13)))/0.7</f>
        <v>90.471</v>
      </c>
    </row>
    <row r="7" spans="1:8" ht="12.75">
      <c r="A7" s="2" t="s">
        <v>43</v>
      </c>
      <c r="B7" s="2">
        <v>3.8</v>
      </c>
      <c r="C7" s="10">
        <f>AVERAGE(C8:C13)</f>
        <v>77.6</v>
      </c>
      <c r="D7" s="2"/>
      <c r="E7" s="2"/>
      <c r="F7" s="2"/>
      <c r="G7" s="2"/>
      <c r="H7" s="52">
        <f>AVERAGE(E9:E13)</f>
        <v>97.2</v>
      </c>
    </row>
    <row r="8" spans="1:8" ht="12.75">
      <c r="A8" s="2" t="s">
        <v>45</v>
      </c>
      <c r="B8" s="13" t="s">
        <v>46</v>
      </c>
      <c r="C8" s="12" t="s">
        <v>47</v>
      </c>
      <c r="D8" s="12" t="s">
        <v>48</v>
      </c>
      <c r="E8" s="12" t="s">
        <v>49</v>
      </c>
      <c r="F8" s="12" t="s">
        <v>23</v>
      </c>
      <c r="G8" s="12" t="s">
        <v>50</v>
      </c>
      <c r="H8" s="12" t="s">
        <v>43</v>
      </c>
    </row>
    <row r="9" spans="1:5" ht="12.75">
      <c r="A9" s="11" t="s">
        <v>51</v>
      </c>
      <c r="B9" s="13" t="s">
        <v>52</v>
      </c>
      <c r="C9">
        <v>80</v>
      </c>
      <c r="D9">
        <v>75.43</v>
      </c>
      <c r="E9">
        <v>100</v>
      </c>
    </row>
    <row r="10" spans="1:5" ht="12.75">
      <c r="A10" s="11" t="s">
        <v>53</v>
      </c>
      <c r="B10" s="13" t="s">
        <v>54</v>
      </c>
      <c r="C10">
        <v>82</v>
      </c>
      <c r="D10">
        <v>91</v>
      </c>
      <c r="E10">
        <v>97</v>
      </c>
    </row>
    <row r="11" spans="1:8" ht="12.75">
      <c r="A11" s="11" t="s">
        <v>55</v>
      </c>
      <c r="B11" s="13" t="s">
        <v>56</v>
      </c>
      <c r="C11">
        <v>75</v>
      </c>
      <c r="D11">
        <v>87.71</v>
      </c>
      <c r="E11">
        <v>100</v>
      </c>
      <c r="G11">
        <v>64.45</v>
      </c>
      <c r="H11" s="10"/>
    </row>
    <row r="12" spans="1:8" ht="12.75">
      <c r="A12" s="11" t="s">
        <v>57</v>
      </c>
      <c r="B12" s="13" t="s">
        <v>58</v>
      </c>
      <c r="C12">
        <v>81</v>
      </c>
      <c r="D12">
        <v>94.86</v>
      </c>
      <c r="E12">
        <v>94</v>
      </c>
      <c r="H12" s="10"/>
    </row>
    <row r="13" spans="1:8" ht="12.75">
      <c r="A13" s="11" t="s">
        <v>59</v>
      </c>
      <c r="B13" s="13" t="s">
        <v>60</v>
      </c>
      <c r="C13">
        <v>70</v>
      </c>
      <c r="D13">
        <v>83.71</v>
      </c>
      <c r="E13">
        <v>95</v>
      </c>
      <c r="H13" s="10"/>
    </row>
    <row r="14" spans="1:8" ht="12.75">
      <c r="A14" s="11" t="s">
        <v>7</v>
      </c>
      <c r="B14" s="13" t="s">
        <v>8</v>
      </c>
      <c r="C14" s="10">
        <v>81</v>
      </c>
      <c r="D14" s="10">
        <v>66.43</v>
      </c>
      <c r="E14" s="10">
        <v>96</v>
      </c>
      <c r="F14" s="10">
        <v>90</v>
      </c>
      <c r="G14" s="10">
        <v>83</v>
      </c>
      <c r="H14" s="10">
        <v>3</v>
      </c>
    </row>
    <row r="15" spans="1:8" ht="12.75">
      <c r="A15" s="11" t="s">
        <v>61</v>
      </c>
      <c r="B15" s="13" t="s">
        <v>62</v>
      </c>
      <c r="C15" s="10">
        <v>80</v>
      </c>
      <c r="D15" s="10">
        <v>98.71</v>
      </c>
      <c r="E15" s="10">
        <v>100</v>
      </c>
      <c r="F15" s="10">
        <v>96</v>
      </c>
      <c r="G15" s="10">
        <v>97</v>
      </c>
      <c r="H15" s="10">
        <v>4</v>
      </c>
    </row>
    <row r="16" spans="1:8" ht="12.75">
      <c r="A16" s="11" t="s">
        <v>4</v>
      </c>
      <c r="B16" s="13" t="s">
        <v>5</v>
      </c>
      <c r="C16" s="10">
        <v>87</v>
      </c>
      <c r="D16" s="10">
        <v>89.71</v>
      </c>
      <c r="E16" s="10">
        <v>85</v>
      </c>
      <c r="F16" s="10">
        <v>87</v>
      </c>
      <c r="G16" s="10">
        <v>87</v>
      </c>
      <c r="H16" s="10">
        <v>4</v>
      </c>
    </row>
    <row r="17" spans="1:8" ht="12.75">
      <c r="A17" s="11" t="s">
        <v>9</v>
      </c>
      <c r="B17" s="13" t="s">
        <v>10</v>
      </c>
      <c r="C17" s="10">
        <v>66</v>
      </c>
      <c r="D17" s="10">
        <v>95.32</v>
      </c>
      <c r="E17" s="10"/>
      <c r="F17" s="10"/>
      <c r="G17" s="10">
        <v>94</v>
      </c>
      <c r="H17" s="10">
        <v>4</v>
      </c>
    </row>
    <row r="18" spans="1:8" ht="12.75">
      <c r="A18" s="11" t="s">
        <v>11</v>
      </c>
      <c r="B18" s="13" t="s">
        <v>12</v>
      </c>
      <c r="C18" s="10">
        <v>75</v>
      </c>
      <c r="D18" s="10">
        <v>95.75</v>
      </c>
      <c r="E18" s="10"/>
      <c r="F18" s="10"/>
      <c r="G18" s="10">
        <v>92</v>
      </c>
      <c r="H18" s="10">
        <v>4</v>
      </c>
    </row>
    <row r="19" spans="1:8" ht="12.75">
      <c r="A19" s="11" t="s">
        <v>13</v>
      </c>
      <c r="B19" s="13" t="s">
        <v>14</v>
      </c>
      <c r="C19" s="10">
        <v>92</v>
      </c>
      <c r="D19" s="10">
        <v>83.43</v>
      </c>
      <c r="E19" s="10">
        <v>95</v>
      </c>
      <c r="F19" s="10">
        <v>98</v>
      </c>
      <c r="G19" s="10">
        <v>92</v>
      </c>
      <c r="H19" s="10">
        <v>4</v>
      </c>
    </row>
    <row r="20" spans="1:8" ht="12.75">
      <c r="A20" s="2"/>
      <c r="B20" s="2"/>
      <c r="C20" s="2">
        <f>COUNTIF(C9:C19,"&lt;75")</f>
        <v>2</v>
      </c>
      <c r="D20" s="2">
        <f>COUNTIF(D9:D19,"&lt;60")</f>
        <v>0</v>
      </c>
      <c r="E20" s="2">
        <f>COUNTIF(E9:E19,"&lt;60")</f>
        <v>0</v>
      </c>
      <c r="F20" s="2">
        <f>COUNTIF(F9:F19,"&lt;60")</f>
        <v>0</v>
      </c>
      <c r="G20" s="2">
        <f>COUNTIF(G9:G19,"&lt;60")</f>
        <v>0</v>
      </c>
      <c r="H20" s="2">
        <f>COUNTIF(H6:H19,"&lt;2")</f>
        <v>0</v>
      </c>
    </row>
  </sheetData>
  <mergeCells count="1">
    <mergeCell ref="C1:H1"/>
  </mergeCells>
  <hyperlinks>
    <hyperlink ref="B4" r:id="rId1" display="liubov-didenko@hotmail.com"/>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I20"/>
  <sheetViews>
    <sheetView workbookViewId="0" topLeftCell="A1">
      <selection activeCell="C7" sqref="C7"/>
    </sheetView>
  </sheetViews>
  <sheetFormatPr defaultColWidth="9.140625" defaultRowHeight="12.75"/>
  <cols>
    <col min="1" max="1" width="23.8515625" style="0" customWidth="1"/>
    <col min="2" max="2" width="30.57421875" style="0" bestFit="1" customWidth="1"/>
    <col min="3" max="3" width="8.00390625" style="0" bestFit="1" customWidth="1"/>
    <col min="4" max="4" width="6.00390625" style="0" bestFit="1" customWidth="1"/>
    <col min="5" max="5" width="5.8515625" style="0" bestFit="1" customWidth="1"/>
    <col min="6" max="6" width="5.00390625" style="0" bestFit="1" customWidth="1"/>
    <col min="7" max="7" width="5.421875" style="0" bestFit="1" customWidth="1"/>
    <col min="8" max="8" width="5.00390625" style="0" bestFit="1" customWidth="1"/>
  </cols>
  <sheetData>
    <row r="1" spans="1:9" ht="12.75">
      <c r="A1" s="2" t="s">
        <v>92</v>
      </c>
      <c r="B1" s="2" t="s">
        <v>34</v>
      </c>
      <c r="C1" s="99" t="s">
        <v>195</v>
      </c>
      <c r="D1" s="99"/>
      <c r="E1" s="99"/>
      <c r="F1" s="99"/>
      <c r="G1" s="99"/>
      <c r="H1" s="99"/>
      <c r="I1" s="42">
        <v>100</v>
      </c>
    </row>
    <row r="2" spans="1:8" ht="12.75">
      <c r="A2" s="2" t="s">
        <v>93</v>
      </c>
      <c r="B2" s="2"/>
      <c r="C2" s="2"/>
      <c r="D2" s="2"/>
      <c r="E2" s="2"/>
      <c r="F2" s="2"/>
      <c r="G2" s="2"/>
      <c r="H2" s="2"/>
    </row>
    <row r="3" spans="1:8" ht="12.75">
      <c r="A3" s="2" t="s">
        <v>36</v>
      </c>
      <c r="B3" s="2" t="s">
        <v>37</v>
      </c>
      <c r="C3" s="2" t="s">
        <v>38</v>
      </c>
      <c r="D3" s="2" t="s">
        <v>63</v>
      </c>
      <c r="E3" s="2" t="s">
        <v>40</v>
      </c>
      <c r="F3" s="2" t="s">
        <v>41</v>
      </c>
      <c r="G3" s="2"/>
      <c r="H3" s="2"/>
    </row>
    <row r="4" spans="1:8" ht="12.75">
      <c r="A4" s="2" t="s">
        <v>20</v>
      </c>
      <c r="B4" s="53"/>
      <c r="C4" s="2"/>
      <c r="D4" s="2"/>
      <c r="E4" s="2"/>
      <c r="F4" s="2"/>
      <c r="G4" s="2"/>
      <c r="H4" s="2"/>
    </row>
    <row r="5" spans="1:8" ht="12.75">
      <c r="A5" s="2" t="s">
        <v>22</v>
      </c>
      <c r="B5" s="2" t="s">
        <v>237</v>
      </c>
      <c r="C5" s="2"/>
      <c r="D5" s="2"/>
      <c r="E5" s="2"/>
      <c r="F5" s="2"/>
      <c r="G5" s="2"/>
      <c r="H5" s="2"/>
    </row>
    <row r="6" spans="1:8" ht="12.75">
      <c r="A6" s="2" t="s">
        <v>42</v>
      </c>
      <c r="B6" s="9">
        <v>971507742384</v>
      </c>
      <c r="C6" s="2"/>
      <c r="D6" s="2"/>
      <c r="E6" s="2"/>
      <c r="F6" s="2"/>
      <c r="G6" s="2"/>
      <c r="H6" s="1">
        <f>((0.05*AVERAGE(C9:C13))+(0.35*AVERAGE(D9:D13))+(0.3*AVERAGE(E9:E13)))/0.7</f>
        <v>95.09985714285716</v>
      </c>
    </row>
    <row r="7" spans="1:8" ht="12.75">
      <c r="A7" s="2" t="s">
        <v>43</v>
      </c>
      <c r="B7" s="2">
        <v>4</v>
      </c>
      <c r="C7" s="10">
        <f>AVERAGE(C8:C13)</f>
        <v>90.6</v>
      </c>
      <c r="D7" s="2"/>
      <c r="E7" s="2"/>
      <c r="F7" s="2"/>
      <c r="G7" s="2"/>
      <c r="H7" s="10">
        <f>AVERAGE(E9:E13)</f>
        <v>98.4</v>
      </c>
    </row>
    <row r="8" spans="1:8" ht="12.75">
      <c r="A8" s="2" t="s">
        <v>45</v>
      </c>
      <c r="B8" s="13" t="s">
        <v>46</v>
      </c>
      <c r="C8" s="12" t="s">
        <v>47</v>
      </c>
      <c r="D8" s="12" t="s">
        <v>48</v>
      </c>
      <c r="E8" s="12" t="s">
        <v>49</v>
      </c>
      <c r="F8" s="12" t="s">
        <v>23</v>
      </c>
      <c r="G8" s="12" t="s">
        <v>50</v>
      </c>
      <c r="H8" s="12" t="s">
        <v>43</v>
      </c>
    </row>
    <row r="9" spans="1:7" ht="12.75">
      <c r="A9" s="11" t="s">
        <v>51</v>
      </c>
      <c r="B9" s="13" t="s">
        <v>52</v>
      </c>
      <c r="C9" s="10">
        <v>88</v>
      </c>
      <c r="D9" s="10">
        <v>89.71</v>
      </c>
      <c r="E9" s="10">
        <v>100</v>
      </c>
      <c r="F9" s="10"/>
      <c r="G9" s="10"/>
    </row>
    <row r="10" spans="1:7" ht="12.75">
      <c r="A10" s="11" t="s">
        <v>53</v>
      </c>
      <c r="B10" s="13" t="s">
        <v>54</v>
      </c>
      <c r="C10" s="10">
        <v>92</v>
      </c>
      <c r="D10" s="10">
        <v>91.29</v>
      </c>
      <c r="E10" s="10">
        <v>97</v>
      </c>
      <c r="F10" s="10"/>
      <c r="G10" s="10"/>
    </row>
    <row r="11" spans="1:8" ht="12.75">
      <c r="A11" s="11" t="s">
        <v>55</v>
      </c>
      <c r="B11" s="13" t="s">
        <v>56</v>
      </c>
      <c r="C11" s="10">
        <v>87</v>
      </c>
      <c r="D11" s="10">
        <v>86.43</v>
      </c>
      <c r="E11" s="10">
        <v>98</v>
      </c>
      <c r="F11" s="10"/>
      <c r="G11" s="10">
        <v>33.9</v>
      </c>
      <c r="H11" s="10"/>
    </row>
    <row r="12" spans="1:8" ht="12.75">
      <c r="A12" s="11" t="s">
        <v>57</v>
      </c>
      <c r="B12" s="13" t="s">
        <v>58</v>
      </c>
      <c r="C12" s="10">
        <v>91</v>
      </c>
      <c r="D12" s="10">
        <v>97.14</v>
      </c>
      <c r="E12" s="10">
        <v>97</v>
      </c>
      <c r="F12" s="10"/>
      <c r="G12" s="10"/>
      <c r="H12" s="10"/>
    </row>
    <row r="13" spans="1:8" ht="12.75">
      <c r="A13" s="11" t="s">
        <v>59</v>
      </c>
      <c r="B13" s="13" t="s">
        <v>60</v>
      </c>
      <c r="C13" s="10">
        <v>95</v>
      </c>
      <c r="D13" s="10">
        <v>100</v>
      </c>
      <c r="E13" s="10">
        <v>100</v>
      </c>
      <c r="F13" s="10"/>
      <c r="G13" s="10"/>
      <c r="H13" s="10"/>
    </row>
    <row r="14" spans="1:8" ht="12.75">
      <c r="A14" s="11" t="s">
        <v>61</v>
      </c>
      <c r="B14" s="13" t="s">
        <v>62</v>
      </c>
      <c r="C14" s="10">
        <v>88</v>
      </c>
      <c r="D14" s="10">
        <v>96.43</v>
      </c>
      <c r="E14" s="10">
        <v>97</v>
      </c>
      <c r="F14" s="10">
        <v>98</v>
      </c>
      <c r="G14" s="10">
        <v>97</v>
      </c>
      <c r="H14" s="10">
        <v>4</v>
      </c>
    </row>
    <row r="15" spans="1:8" ht="12.75">
      <c r="A15" s="11" t="s">
        <v>4</v>
      </c>
      <c r="B15" s="13" t="s">
        <v>5</v>
      </c>
      <c r="C15" s="10">
        <v>93</v>
      </c>
      <c r="D15" s="10">
        <v>95.71</v>
      </c>
      <c r="E15" s="10">
        <v>90</v>
      </c>
      <c r="F15" s="10">
        <v>98</v>
      </c>
      <c r="G15" s="10">
        <v>95</v>
      </c>
      <c r="H15" s="10">
        <v>4</v>
      </c>
    </row>
    <row r="16" spans="1:8" ht="12.75">
      <c r="A16" s="11" t="s">
        <v>7</v>
      </c>
      <c r="B16" s="13" t="s">
        <v>8</v>
      </c>
      <c r="C16" s="10">
        <v>100</v>
      </c>
      <c r="D16" s="10">
        <v>87.43</v>
      </c>
      <c r="E16" s="10">
        <v>87</v>
      </c>
      <c r="F16" s="10">
        <v>90</v>
      </c>
      <c r="G16" s="10">
        <v>88.7</v>
      </c>
      <c r="H16" s="10">
        <v>4</v>
      </c>
    </row>
    <row r="17" spans="1:8" ht="12.75">
      <c r="A17" s="11" t="s">
        <v>9</v>
      </c>
      <c r="B17" s="13" t="s">
        <v>10</v>
      </c>
      <c r="C17" s="10">
        <v>100</v>
      </c>
      <c r="D17" s="10">
        <v>94.05</v>
      </c>
      <c r="E17" s="10"/>
      <c r="F17" s="10"/>
      <c r="G17" s="10">
        <v>94</v>
      </c>
      <c r="H17" s="10">
        <v>4</v>
      </c>
    </row>
    <row r="18" spans="1:8" ht="12.75">
      <c r="A18" s="11" t="s">
        <v>11</v>
      </c>
      <c r="B18" s="13" t="s">
        <v>12</v>
      </c>
      <c r="C18" s="10">
        <v>100</v>
      </c>
      <c r="D18" s="10">
        <v>90</v>
      </c>
      <c r="E18" s="10"/>
      <c r="F18" s="10"/>
      <c r="G18" s="10">
        <v>92</v>
      </c>
      <c r="H18" s="10">
        <v>4</v>
      </c>
    </row>
    <row r="19" spans="1:8" ht="12.75">
      <c r="A19" s="11" t="s">
        <v>13</v>
      </c>
      <c r="B19" s="13" t="s">
        <v>14</v>
      </c>
      <c r="C19" s="10">
        <v>84</v>
      </c>
      <c r="D19" s="10">
        <v>85.71</v>
      </c>
      <c r="E19" s="10">
        <v>95</v>
      </c>
      <c r="F19" s="10">
        <v>98</v>
      </c>
      <c r="G19" s="10">
        <v>92</v>
      </c>
      <c r="H19" s="10">
        <v>4</v>
      </c>
    </row>
    <row r="20" spans="1:8" ht="12.75">
      <c r="A20" s="2"/>
      <c r="B20" s="2"/>
      <c r="C20" s="2">
        <f>COUNTIF(C9:C19,"&lt;75")</f>
        <v>0</v>
      </c>
      <c r="D20" s="2">
        <f>COUNTIF(D9:D19,"&lt;60")</f>
        <v>0</v>
      </c>
      <c r="E20" s="2">
        <f>COUNTIF(E9:E19,"&lt;60")</f>
        <v>0</v>
      </c>
      <c r="F20" s="2">
        <f>COUNTIF(F9:F19,"&lt;60")</f>
        <v>0</v>
      </c>
      <c r="G20" s="2">
        <f>COUNTIF(G9:G19,"&lt;60")</f>
        <v>1</v>
      </c>
      <c r="H20" s="2">
        <f>COUNTIF(H6:H19,"&lt;2")</f>
        <v>0</v>
      </c>
    </row>
  </sheetData>
  <mergeCells count="1">
    <mergeCell ref="C1:H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skyline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amosesov</dc:creator>
  <cp:keywords/>
  <dc:description/>
  <cp:lastModifiedBy>alex</cp:lastModifiedBy>
  <cp:lastPrinted>2007-04-29T11:56:09Z</cp:lastPrinted>
  <dcterms:created xsi:type="dcterms:W3CDTF">2007-03-13T08:18:09Z</dcterms:created>
  <dcterms:modified xsi:type="dcterms:W3CDTF">2007-04-29T11:56:16Z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